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C:\Users\CJMICHAEL\Desktop\NIQS 2023 Workshop\"/>
    </mc:Choice>
  </mc:AlternateContent>
  <xr:revisionPtr revIDLastSave="0" documentId="13_ncr:1_{D66D31EC-A94F-48F2-AF1B-C9B2358EC710}" xr6:coauthVersionLast="47" xr6:coauthVersionMax="47" xr10:uidLastSave="{00000000-0000-0000-0000-000000000000}"/>
  <bookViews>
    <workbookView xWindow="-120" yWindow="-120" windowWidth="20730" windowHeight="11760" tabRatio="865" firstSheet="5" activeTab="11" xr2:uid="{00000000-000D-0000-FFFF-FFFF00000000}"/>
  </bookViews>
  <sheets>
    <sheet name="Cost Adjustments" sheetId="9" r:id="rId1"/>
    <sheet name="Sample BOQ" sheetId="2" r:id="rId2"/>
    <sheet name="CV-2" sheetId="28" r:id="rId3"/>
    <sheet name="Diesel Calculation" sheetId="23" r:id="rId4"/>
    <sheet name="Material Calculation" sheetId="24" r:id="rId5"/>
    <sheet name="Summary" sheetId="29" r:id="rId6"/>
    <sheet name="Total_Material" sheetId="30" r:id="rId7"/>
    <sheet name="Total_Diesel" sheetId="31" r:id="rId8"/>
    <sheet name="Basic Prices" sheetId="27" r:id="rId9"/>
    <sheet name="Price Adjustment" sheetId="22" r:id="rId10"/>
    <sheet name="Overhead Pricing" sheetId="4" r:id="rId11"/>
    <sheet name="Price Hedging" sheetId="21" r:id="rId12"/>
    <sheet name="Equipment" sheetId="25" r:id="rId13"/>
  </sheets>
  <definedNames>
    <definedName name="\" localSheetId="8">#REF!</definedName>
    <definedName name="\" localSheetId="3">#REF!</definedName>
    <definedName name="\" localSheetId="12">#REF!</definedName>
    <definedName name="\" localSheetId="4">#REF!</definedName>
    <definedName name="\" localSheetId="5">#REF!</definedName>
    <definedName name="\" localSheetId="7">#REF!</definedName>
    <definedName name="\" localSheetId="6">#REF!</definedName>
    <definedName name="\">#REF!</definedName>
    <definedName name="_">#REF!</definedName>
    <definedName name="_______fac1" localSheetId="8">#REF!</definedName>
    <definedName name="_______fac1" localSheetId="3">#REF!</definedName>
    <definedName name="_______fac1" localSheetId="12">#REF!</definedName>
    <definedName name="_______fac1" localSheetId="4">#REF!</definedName>
    <definedName name="_______fac1" localSheetId="5">#REF!</definedName>
    <definedName name="_______fac1" localSheetId="7">#REF!</definedName>
    <definedName name="_______fac1" localSheetId="6">#REF!</definedName>
    <definedName name="_______fac1">#REF!</definedName>
    <definedName name="______fac1" localSheetId="8">#REF!</definedName>
    <definedName name="______fac1" localSheetId="3">#REF!</definedName>
    <definedName name="______fac1" localSheetId="12">#REF!</definedName>
    <definedName name="______fac1" localSheetId="4">#REF!</definedName>
    <definedName name="______fac1" localSheetId="5">#REF!</definedName>
    <definedName name="______fac1" localSheetId="7">#REF!</definedName>
    <definedName name="______fac1" localSheetId="6">#REF!</definedName>
    <definedName name="______fac1">#REF!</definedName>
    <definedName name="______SEC1200">#REF!</definedName>
    <definedName name="_____fac1">#REF!</definedName>
    <definedName name="_____SEC1200">#REF!</definedName>
    <definedName name="____fac1">#REF!</definedName>
    <definedName name="____SEC1200">#REF!</definedName>
    <definedName name="___SEC1200">#REF!</definedName>
    <definedName name="__ETB2">#REF!</definedName>
    <definedName name="__ETB3">#REF!</definedName>
    <definedName name="__ETB4">#REF!</definedName>
    <definedName name="__fac1">#REF!</definedName>
    <definedName name="__Gen1">#REF!</definedName>
    <definedName name="__Gen2">#REF!</definedName>
    <definedName name="__Pg1">#REF!</definedName>
    <definedName name="__Pg10">#REF!</definedName>
    <definedName name="__Pg13">#REF!</definedName>
    <definedName name="__Pg14">#REF!</definedName>
    <definedName name="__Pg15">#REF!</definedName>
    <definedName name="__Pg16">#REF!</definedName>
    <definedName name="__Pg17">#REF!</definedName>
    <definedName name="__Pg18">#REF!</definedName>
    <definedName name="__Pg19">#REF!</definedName>
    <definedName name="__Pg2">#REF!</definedName>
    <definedName name="__Pg20">#REF!</definedName>
    <definedName name="__Pg21">#REF!</definedName>
    <definedName name="__Pg22">#REF!</definedName>
    <definedName name="__Pg23">#REF!</definedName>
    <definedName name="__Pg24">#REF!</definedName>
    <definedName name="__Pg25">#REF!</definedName>
    <definedName name="__Pg26">#REF!</definedName>
    <definedName name="__Pg27">#REF!</definedName>
    <definedName name="__Pg28">#REF!</definedName>
    <definedName name="__Pg29">#REF!</definedName>
    <definedName name="__Pg3">#REF!</definedName>
    <definedName name="__Pg30">#REF!</definedName>
    <definedName name="__Pg31">#REF!</definedName>
    <definedName name="__Pg32">#REF!</definedName>
    <definedName name="__Pg33">#REF!</definedName>
    <definedName name="__Pg34">#REF!</definedName>
    <definedName name="__Pg35">#REF!</definedName>
    <definedName name="__Pg36">#REF!</definedName>
    <definedName name="__Pg37">#REF!</definedName>
    <definedName name="__Pg38">#REF!</definedName>
    <definedName name="__Pg39">#REF!</definedName>
    <definedName name="__Pg4">#REF!</definedName>
    <definedName name="__Pg40">#REF!</definedName>
    <definedName name="__Pg41">#REF!</definedName>
    <definedName name="__Pg42">#REF!</definedName>
    <definedName name="__Pg43">#REF!</definedName>
    <definedName name="__Pg44">#REF!</definedName>
    <definedName name="__Pg45">#REF!</definedName>
    <definedName name="__Pg46">#REF!</definedName>
    <definedName name="__Pg47">#REF!</definedName>
    <definedName name="__Pg48">#REF!</definedName>
    <definedName name="__Pg49">#REF!</definedName>
    <definedName name="__Pg5">#REF!</definedName>
    <definedName name="__Pg50">#REF!</definedName>
    <definedName name="__Pg51">#REF!</definedName>
    <definedName name="__Pg52">#REF!</definedName>
    <definedName name="__Pg53">#REF!</definedName>
    <definedName name="__Pg55">#REF!</definedName>
    <definedName name="__Pg56">#REF!</definedName>
    <definedName name="__Pg57">#REF!</definedName>
    <definedName name="__Pg58">#REF!</definedName>
    <definedName name="__Pg59">#REF!</definedName>
    <definedName name="__Pg6">#REF!</definedName>
    <definedName name="__Pg60">#REF!</definedName>
    <definedName name="__Pg61">#REF!</definedName>
    <definedName name="__Pg62">#REF!</definedName>
    <definedName name="__Pg63">#REF!</definedName>
    <definedName name="__Pg64">#REF!</definedName>
    <definedName name="__Pg65">#REF!</definedName>
    <definedName name="__Pg7">#REF!</definedName>
    <definedName name="__Pg8">#REF!</definedName>
    <definedName name="__Pg9">#REF!</definedName>
    <definedName name="__row40">#REF!</definedName>
    <definedName name="__SEC1200">#REF!</definedName>
    <definedName name="__TB2">#REF!</definedName>
    <definedName name="__TB3">#REF!</definedName>
    <definedName name="__TB4">#REF!</definedName>
    <definedName name="_con50">82308.2*1.1</definedName>
    <definedName name="_ETB2">#REF!</definedName>
    <definedName name="_ETB3">#REF!</definedName>
    <definedName name="_ETB4">#REF!</definedName>
    <definedName name="_fac1">#REF!</definedName>
    <definedName name="_Gen1" localSheetId="8">#REF!</definedName>
    <definedName name="_Gen1" localSheetId="3">#REF!</definedName>
    <definedName name="_Gen1" localSheetId="12">#REF!</definedName>
    <definedName name="_Gen1" localSheetId="4">#REF!</definedName>
    <definedName name="_Gen1" localSheetId="5">#REF!</definedName>
    <definedName name="_Gen1" localSheetId="7">#REF!</definedName>
    <definedName name="_Gen1" localSheetId="6">#REF!</definedName>
    <definedName name="_Gen1">#REF!</definedName>
    <definedName name="_Gen2" localSheetId="8">#REF!</definedName>
    <definedName name="_Gen2" localSheetId="3">#REF!</definedName>
    <definedName name="_Gen2" localSheetId="12">#REF!</definedName>
    <definedName name="_Gen2" localSheetId="4">#REF!</definedName>
    <definedName name="_Gen2" localSheetId="5">#REF!</definedName>
    <definedName name="_Gen2" localSheetId="7">#REF!</definedName>
    <definedName name="_Gen2" localSheetId="6">#REF!</definedName>
    <definedName name="_Gen2">#REF!</definedName>
    <definedName name="_Order1" hidden="1">0</definedName>
    <definedName name="_Order2" hidden="1">0</definedName>
    <definedName name="_Pg1" localSheetId="8">#REF!</definedName>
    <definedName name="_Pg1" localSheetId="3">#REF!</definedName>
    <definedName name="_Pg1" localSheetId="12">#REF!</definedName>
    <definedName name="_Pg1" localSheetId="4">#REF!</definedName>
    <definedName name="_Pg1" localSheetId="5">#REF!</definedName>
    <definedName name="_Pg1" localSheetId="7">#REF!</definedName>
    <definedName name="_Pg1" localSheetId="6">#REF!</definedName>
    <definedName name="_Pg1">#REF!</definedName>
    <definedName name="_Pg10">#REF!</definedName>
    <definedName name="_Pg13">#REF!</definedName>
    <definedName name="_Pg14">#REF!</definedName>
    <definedName name="_Pg15">#REF!</definedName>
    <definedName name="_Pg16">#REF!</definedName>
    <definedName name="_Pg17">#REF!</definedName>
    <definedName name="_Pg18">#REF!</definedName>
    <definedName name="_Pg19">#REF!</definedName>
    <definedName name="_Pg2">#REF!</definedName>
    <definedName name="_Pg20">#REF!</definedName>
    <definedName name="_Pg21">#REF!</definedName>
    <definedName name="_Pg22">#REF!</definedName>
    <definedName name="_Pg23">#REF!</definedName>
    <definedName name="_Pg24">#REF!</definedName>
    <definedName name="_Pg25">#REF!</definedName>
    <definedName name="_Pg26">#REF!</definedName>
    <definedName name="_Pg27">#REF!</definedName>
    <definedName name="_Pg28">#REF!</definedName>
    <definedName name="_Pg29">#REF!</definedName>
    <definedName name="_Pg3">#REF!</definedName>
    <definedName name="_Pg30">#REF!</definedName>
    <definedName name="_Pg31">#REF!</definedName>
    <definedName name="_Pg32">#REF!</definedName>
    <definedName name="_Pg33">#REF!</definedName>
    <definedName name="_Pg34">#REF!</definedName>
    <definedName name="_Pg35">#REF!</definedName>
    <definedName name="_Pg36">#REF!</definedName>
    <definedName name="_Pg37">#REF!</definedName>
    <definedName name="_Pg38">#REF!</definedName>
    <definedName name="_Pg39">#REF!</definedName>
    <definedName name="_Pg4">#REF!</definedName>
    <definedName name="_Pg40">#REF!</definedName>
    <definedName name="_Pg41">#REF!</definedName>
    <definedName name="_Pg42">#REF!</definedName>
    <definedName name="_Pg43">#REF!</definedName>
    <definedName name="_Pg44">#REF!</definedName>
    <definedName name="_Pg45">#REF!</definedName>
    <definedName name="_Pg46">#REF!</definedName>
    <definedName name="_Pg47">#REF!</definedName>
    <definedName name="_Pg48">#REF!</definedName>
    <definedName name="_Pg49">#REF!</definedName>
    <definedName name="_Pg5">#REF!</definedName>
    <definedName name="_Pg50">#REF!</definedName>
    <definedName name="_Pg51">#REF!</definedName>
    <definedName name="_Pg52">#REF!</definedName>
    <definedName name="_Pg53">#REF!</definedName>
    <definedName name="_Pg55">#REF!</definedName>
    <definedName name="_Pg56">#REF!</definedName>
    <definedName name="_Pg57">#REF!</definedName>
    <definedName name="_Pg58">#REF!</definedName>
    <definedName name="_Pg59">#REF!</definedName>
    <definedName name="_Pg6">#REF!</definedName>
    <definedName name="_Pg60">#REF!</definedName>
    <definedName name="_Pg61">#REF!</definedName>
    <definedName name="_Pg62">#REF!</definedName>
    <definedName name="_Pg63">#REF!</definedName>
    <definedName name="_Pg64">#REF!</definedName>
    <definedName name="_Pg65">#REF!</definedName>
    <definedName name="_Pg7">#REF!</definedName>
    <definedName name="_Pg8">#REF!</definedName>
    <definedName name="_Pg9">#REF!</definedName>
    <definedName name="_row40">#REF!</definedName>
    <definedName name="_SEC1200">#REF!</definedName>
    <definedName name="_TB2">#REF!</definedName>
    <definedName name="_TB3">#REF!</definedName>
    <definedName name="_TB4">#REF!</definedName>
    <definedName name="_Type1_description">#REF!</definedName>
    <definedName name="_Type1_Lots">#REF!</definedName>
    <definedName name="_Type1_totals">#REF!</definedName>
    <definedName name="_Type1_units">#REF!</definedName>
    <definedName name="_Type2_description">#REF!</definedName>
    <definedName name="_Type2_Lots">#REF!</definedName>
    <definedName name="_Type2_totals">#REF!</definedName>
    <definedName name="_Type2_units">#REF!</definedName>
    <definedName name="A" localSheetId="8" hidden="1">{#N/A,#N/A,FALSE,"AFR-ELC"}</definedName>
    <definedName name="A" localSheetId="3" hidden="1">{#N/A,#N/A,FALSE,"AFR-ELC"}</definedName>
    <definedName name="A" localSheetId="12" hidden="1">{#N/A,#N/A,FALSE,"AFR-ELC"}</definedName>
    <definedName name="A" localSheetId="4" hidden="1">{#N/A,#N/A,FALSE,"AFR-ELC"}</definedName>
    <definedName name="A" localSheetId="5" hidden="1">{#N/A,#N/A,FALSE,"AFR-ELC"}</definedName>
    <definedName name="A" localSheetId="7" hidden="1">{#N/A,#N/A,FALSE,"AFR-ELC"}</definedName>
    <definedName name="A" localSheetId="6" hidden="1">{#N/A,#N/A,FALSE,"AFR-ELC"}</definedName>
    <definedName name="A" hidden="1">{#N/A,#N/A,FALSE,"AFR-ELC"}</definedName>
    <definedName name="AA">#REF!</definedName>
    <definedName name="aaa" localSheetId="8" hidden="1">{#N/A,#N/A,FALSE,"AFR-ELC"}</definedName>
    <definedName name="aaa" localSheetId="3" hidden="1">{#N/A,#N/A,FALSE,"AFR-ELC"}</definedName>
    <definedName name="aaa" localSheetId="12" hidden="1">{#N/A,#N/A,FALSE,"AFR-ELC"}</definedName>
    <definedName name="aaa" localSheetId="4" hidden="1">{#N/A,#N/A,FALSE,"AFR-ELC"}</definedName>
    <definedName name="aaa" localSheetId="5" hidden="1">{#N/A,#N/A,FALSE,"AFR-ELC"}</definedName>
    <definedName name="aaa" localSheetId="7" hidden="1">{#N/A,#N/A,FALSE,"AFR-ELC"}</definedName>
    <definedName name="aaa" localSheetId="6" hidden="1">{#N/A,#N/A,FALSE,"AFR-ELC"}</definedName>
    <definedName name="aaa" hidden="1">{#N/A,#N/A,FALSE,"AFR-ELC"}</definedName>
    <definedName name="AB">#REF!</definedName>
    <definedName name="AC">#REF!</definedName>
    <definedName name="AD">#REF!</definedName>
    <definedName name="ADADA" localSheetId="8" hidden="1">{#N/A,#N/A,FALSE,"AFR-ELC"}</definedName>
    <definedName name="ADADA" localSheetId="3" hidden="1">{#N/A,#N/A,FALSE,"AFR-ELC"}</definedName>
    <definedName name="ADADA" localSheetId="12" hidden="1">{#N/A,#N/A,FALSE,"AFR-ELC"}</definedName>
    <definedName name="ADADA" localSheetId="4" hidden="1">{#N/A,#N/A,FALSE,"AFR-ELC"}</definedName>
    <definedName name="ADADA" localSheetId="5" hidden="1">{#N/A,#N/A,FALSE,"AFR-ELC"}</definedName>
    <definedName name="ADADA" localSheetId="7" hidden="1">{#N/A,#N/A,FALSE,"AFR-ELC"}</definedName>
    <definedName name="ADADA" localSheetId="6" hidden="1">{#N/A,#N/A,FALSE,"AFR-ELC"}</definedName>
    <definedName name="ADADA" hidden="1">{#N/A,#N/A,FALSE,"AFR-ELC"}</definedName>
    <definedName name="adly" localSheetId="8" hidden="1">{#N/A,#N/A,FALSE,"AFR-ELC"}</definedName>
    <definedName name="adly" localSheetId="3" hidden="1">{#N/A,#N/A,FALSE,"AFR-ELC"}</definedName>
    <definedName name="adly" localSheetId="12" hidden="1">{#N/A,#N/A,FALSE,"AFR-ELC"}</definedName>
    <definedName name="adly" localSheetId="4" hidden="1">{#N/A,#N/A,FALSE,"AFR-ELC"}</definedName>
    <definedName name="adly" localSheetId="5" hidden="1">{#N/A,#N/A,FALSE,"AFR-ELC"}</definedName>
    <definedName name="adly" localSheetId="7" hidden="1">{#N/A,#N/A,FALSE,"AFR-ELC"}</definedName>
    <definedName name="adly" localSheetId="6" hidden="1">{#N/A,#N/A,FALSE,"AFR-ELC"}</definedName>
    <definedName name="adly" hidden="1">{#N/A,#N/A,FALSE,"AFR-ELC"}</definedName>
    <definedName name="AE">#REF!</definedName>
    <definedName name="AF">#REF!</definedName>
    <definedName name="AG">#REF!</definedName>
    <definedName name="AGG">#REF!</definedName>
    <definedName name="AGGDM">#REF!</definedName>
    <definedName name="AGGNGN">#REF!</definedName>
    <definedName name="AGO">#REF!</definedName>
    <definedName name="AH">#REF!</definedName>
    <definedName name="AI">#REF!</definedName>
    <definedName name="AJ">#REF!</definedName>
    <definedName name="ajk">#REF!</definedName>
    <definedName name="AK">#REF!</definedName>
    <definedName name="AL">#REF!</definedName>
    <definedName name="ALLAL">#REF!</definedName>
    <definedName name="AM">#REF!</definedName>
    <definedName name="AN">#REF!</definedName>
    <definedName name="AO">#REF!</definedName>
    <definedName name="AP">#REF!</definedName>
    <definedName name="AQ">#REF!</definedName>
    <definedName name="AR">#REF!</definedName>
    <definedName name="AS">#REF!</definedName>
    <definedName name="ASAD" localSheetId="8" hidden="1">{#N/A,#N/A,FALSE,"AFR-ELC"}</definedName>
    <definedName name="ASAD" localSheetId="3" hidden="1">{#N/A,#N/A,FALSE,"AFR-ELC"}</definedName>
    <definedName name="ASAD" localSheetId="12" hidden="1">{#N/A,#N/A,FALSE,"AFR-ELC"}</definedName>
    <definedName name="ASAD" localSheetId="4" hidden="1">{#N/A,#N/A,FALSE,"AFR-ELC"}</definedName>
    <definedName name="ASAD" localSheetId="5" hidden="1">{#N/A,#N/A,FALSE,"AFR-ELC"}</definedName>
    <definedName name="ASAD" localSheetId="7" hidden="1">{#N/A,#N/A,FALSE,"AFR-ELC"}</definedName>
    <definedName name="ASAD" localSheetId="6" hidden="1">{#N/A,#N/A,FALSE,"AFR-ELC"}</definedName>
    <definedName name="ASAD" hidden="1">{#N/A,#N/A,FALSE,"AFR-ELC"}</definedName>
    <definedName name="aseda" localSheetId="8" hidden="1">{#N/A,#N/A,FALSE,"AFR-ELC"}</definedName>
    <definedName name="aseda" localSheetId="3" hidden="1">{#N/A,#N/A,FALSE,"AFR-ELC"}</definedName>
    <definedName name="aseda" localSheetId="12" hidden="1">{#N/A,#N/A,FALSE,"AFR-ELC"}</definedName>
    <definedName name="aseda" localSheetId="4" hidden="1">{#N/A,#N/A,FALSE,"AFR-ELC"}</definedName>
    <definedName name="aseda" localSheetId="5" hidden="1">{#N/A,#N/A,FALSE,"AFR-ELC"}</definedName>
    <definedName name="aseda" localSheetId="7" hidden="1">{#N/A,#N/A,FALSE,"AFR-ELC"}</definedName>
    <definedName name="aseda" localSheetId="6" hidden="1">{#N/A,#N/A,FALSE,"AFR-ELC"}</definedName>
    <definedName name="aseda" hidden="1">{#N/A,#N/A,FALSE,"AFR-ELC"}</definedName>
    <definedName name="AT">#REF!</definedName>
    <definedName name="AU">#REF!</definedName>
    <definedName name="AV">#REF!</definedName>
    <definedName name="AW">#REF!</definedName>
    <definedName name="AX">#REF!</definedName>
    <definedName name="AY">#REF!</definedName>
    <definedName name="AZ">#REF!</definedName>
    <definedName name="B">#REF!</definedName>
    <definedName name="B1T">#REF!</definedName>
    <definedName name="B1TA">#REF!</definedName>
    <definedName name="B2T">#REF!</definedName>
    <definedName name="B2TA">#REF!</definedName>
    <definedName name="B3T">#REF!</definedName>
    <definedName name="B3TA">#REF!</definedName>
    <definedName name="B4T">#REF!</definedName>
    <definedName name="BA">#REF!</definedName>
    <definedName name="badagary" localSheetId="8" hidden="1">{#N/A,#N/A,FALSE,"AFR-ELC"}</definedName>
    <definedName name="badagary" localSheetId="3" hidden="1">{#N/A,#N/A,FALSE,"AFR-ELC"}</definedName>
    <definedName name="badagary" localSheetId="12" hidden="1">{#N/A,#N/A,FALSE,"AFR-ELC"}</definedName>
    <definedName name="badagary" localSheetId="4" hidden="1">{#N/A,#N/A,FALSE,"AFR-ELC"}</definedName>
    <definedName name="badagary" localSheetId="5" hidden="1">{#N/A,#N/A,FALSE,"AFR-ELC"}</definedName>
    <definedName name="badagary" localSheetId="7" hidden="1">{#N/A,#N/A,FALSE,"AFR-ELC"}</definedName>
    <definedName name="badagary" localSheetId="6" hidden="1">{#N/A,#N/A,FALSE,"AFR-ELC"}</definedName>
    <definedName name="badagary" hidden="1">{#N/A,#N/A,FALSE,"AFR-ELC"}</definedName>
    <definedName name="bargroup1" hidden="1">OR(#REF!=0,#REF!=99)</definedName>
    <definedName name="bargroup2" hidden="1">OR(#REF!=11,#REF!=33)</definedName>
    <definedName name="bargroup3" hidden="1">OR(#REF!=21,#REF!=15,#REF!=13,#REF!=51,#REF!=77)</definedName>
    <definedName name="bargroup4" hidden="1">OR(#REF!=26,#REF!=31)</definedName>
    <definedName name="bargroup5" hidden="1">OR(#REF!=46,#REF!=25,#REF!=44,#REF!=41)</definedName>
    <definedName name="bargroup6" hidden="1">#REF!=67</definedName>
    <definedName name="bargroup7" hidden="1">#REF!=12</definedName>
    <definedName name="Barracks" localSheetId="8" hidden="1">{#N/A,#N/A,FALSE,"AFR-ELC"}</definedName>
    <definedName name="Barracks" localSheetId="3" hidden="1">{#N/A,#N/A,FALSE,"AFR-ELC"}</definedName>
    <definedName name="Barracks" localSheetId="12" hidden="1">{#N/A,#N/A,FALSE,"AFR-ELC"}</definedName>
    <definedName name="Barracks" localSheetId="4" hidden="1">{#N/A,#N/A,FALSE,"AFR-ELC"}</definedName>
    <definedName name="Barracks" localSheetId="5" hidden="1">{#N/A,#N/A,FALSE,"AFR-ELC"}</definedName>
    <definedName name="Barracks" localSheetId="7" hidden="1">{#N/A,#N/A,FALSE,"AFR-ELC"}</definedName>
    <definedName name="Barracks" localSheetId="6" hidden="1">{#N/A,#N/A,FALSE,"AFR-ELC"}</definedName>
    <definedName name="Barracks" hidden="1">{#N/A,#N/A,FALSE,"AFR-ELC"}</definedName>
    <definedName name="BASE">#REF!</definedName>
    <definedName name="BASEDM">#REF!</definedName>
    <definedName name="BASENGN">#REF!</definedName>
    <definedName name="BASICRATECOMPARE1">#REF!</definedName>
    <definedName name="BASICRATESCOMPARE">#REF!</definedName>
    <definedName name="BB">#REF!</definedName>
    <definedName name="bbb" localSheetId="8" hidden="1">{#N/A,#N/A,FALSE,"AFR-ELC"}</definedName>
    <definedName name="bbb" localSheetId="3" hidden="1">{#N/A,#N/A,FALSE,"AFR-ELC"}</definedName>
    <definedName name="bbb" localSheetId="12" hidden="1">{#N/A,#N/A,FALSE,"AFR-ELC"}</definedName>
    <definedName name="bbb" localSheetId="4" hidden="1">{#N/A,#N/A,FALSE,"AFR-ELC"}</definedName>
    <definedName name="bbb" localSheetId="5" hidden="1">{#N/A,#N/A,FALSE,"AFR-ELC"}</definedName>
    <definedName name="bbb" localSheetId="7" hidden="1">{#N/A,#N/A,FALSE,"AFR-ELC"}</definedName>
    <definedName name="bbb" localSheetId="6" hidden="1">{#N/A,#N/A,FALSE,"AFR-ELC"}</definedName>
    <definedName name="bbb" hidden="1">{#N/A,#N/A,FALSE,"AFR-ELC"}</definedName>
    <definedName name="BC">#REF!</definedName>
    <definedName name="BD">#REF!</definedName>
    <definedName name="BE">#REF!</definedName>
    <definedName name="BF">#REF!</definedName>
    <definedName name="BG">#REF!</definedName>
    <definedName name="BH">#REF!</definedName>
    <definedName name="BI">#REF!</definedName>
    <definedName name="BILL_ITEM">#REF!</definedName>
    <definedName name="BILL1">#REF!</definedName>
    <definedName name="BIND">#REF!</definedName>
    <definedName name="BINDDM">#REF!</definedName>
    <definedName name="BINDNGN">#REF!</definedName>
    <definedName name="BITU">#REF!</definedName>
    <definedName name="BJ">#REF!</definedName>
    <definedName name="BK">#REF!</definedName>
    <definedName name="BL">#REF!</definedName>
    <definedName name="BLOCK">#REF!</definedName>
    <definedName name="BM">#REF!</definedName>
    <definedName name="BN">#REF!</definedName>
    <definedName name="BO">#REF!</definedName>
    <definedName name="boq" localSheetId="8" hidden="1">{#N/A,#N/A,FALSE,"AFR-ELC"}</definedName>
    <definedName name="boq" localSheetId="3" hidden="1">{#N/A,#N/A,FALSE,"AFR-ELC"}</definedName>
    <definedName name="boq" localSheetId="12" hidden="1">{#N/A,#N/A,FALSE,"AFR-ELC"}</definedName>
    <definedName name="boq" localSheetId="4" hidden="1">{#N/A,#N/A,FALSE,"AFR-ELC"}</definedName>
    <definedName name="boq" localSheetId="5" hidden="1">{#N/A,#N/A,FALSE,"AFR-ELC"}</definedName>
    <definedName name="boq" localSheetId="7" hidden="1">{#N/A,#N/A,FALSE,"AFR-ELC"}</definedName>
    <definedName name="boq" localSheetId="6" hidden="1">{#N/A,#N/A,FALSE,"AFR-ELC"}</definedName>
    <definedName name="boq" hidden="1">{#N/A,#N/A,FALSE,"AFR-ELC"}</definedName>
    <definedName name="BOQ4.16" localSheetId="8" hidden="1">{#N/A,#N/A,FALSE,"AFR-ELC"}</definedName>
    <definedName name="BOQ4.16" localSheetId="12" hidden="1">{#N/A,#N/A,FALSE,"AFR-ELC"}</definedName>
    <definedName name="BOQ4.16" localSheetId="5" hidden="1">{#N/A,#N/A,FALSE,"AFR-ELC"}</definedName>
    <definedName name="BOQ4.16" hidden="1">{#N/A,#N/A,FALSE,"AFR-ELC"}</definedName>
    <definedName name="BP">#REF!</definedName>
    <definedName name="BQ">#REF!</definedName>
    <definedName name="BR">#REF!</definedName>
    <definedName name="BRIDGE">#REF!</definedName>
    <definedName name="BS">#REF!</definedName>
    <definedName name="BT">#REF!</definedName>
    <definedName name="BU">#REF!</definedName>
    <definedName name="BuiltIn_Print_Area">#REF!</definedName>
    <definedName name="BuiltIn_Print_Titles">#REF!</definedName>
    <definedName name="BuiltIn_Print_Titles___0">#REF!</definedName>
    <definedName name="BV">#REF!</definedName>
    <definedName name="BW">#REF!</definedName>
    <definedName name="BX">#REF!</definedName>
    <definedName name="BY">#REF!</definedName>
    <definedName name="BZ">#REF!</definedName>
    <definedName name="C_">#REF!</definedName>
    <definedName name="CA">#REF!</definedName>
    <definedName name="cala" localSheetId="8" hidden="1">{#N/A,#N/A,FALSE,"AFR-ELC"}</definedName>
    <definedName name="cala" localSheetId="3" hidden="1">{#N/A,#N/A,FALSE,"AFR-ELC"}</definedName>
    <definedName name="cala" localSheetId="12" hidden="1">{#N/A,#N/A,FALSE,"AFR-ELC"}</definedName>
    <definedName name="cala" localSheetId="4" hidden="1">{#N/A,#N/A,FALSE,"AFR-ELC"}</definedName>
    <definedName name="cala" localSheetId="5" hidden="1">{#N/A,#N/A,FALSE,"AFR-ELC"}</definedName>
    <definedName name="cala" localSheetId="7" hidden="1">{#N/A,#N/A,FALSE,"AFR-ELC"}</definedName>
    <definedName name="cala" localSheetId="6" hidden="1">{#N/A,#N/A,FALSE,"AFR-ELC"}</definedName>
    <definedName name="cala" hidden="1">{#N/A,#N/A,FALSE,"AFR-ELC"}</definedName>
    <definedName name="calaba" localSheetId="8" hidden="1">{#N/A,#N/A,FALSE,"AFR-ELC"}</definedName>
    <definedName name="calaba" localSheetId="3" hidden="1">{#N/A,#N/A,FALSE,"AFR-ELC"}</definedName>
    <definedName name="calaba" localSheetId="12" hidden="1">{#N/A,#N/A,FALSE,"AFR-ELC"}</definedName>
    <definedName name="calaba" localSheetId="4" hidden="1">{#N/A,#N/A,FALSE,"AFR-ELC"}</definedName>
    <definedName name="calaba" localSheetId="5" hidden="1">{#N/A,#N/A,FALSE,"AFR-ELC"}</definedName>
    <definedName name="calaba" localSheetId="7" hidden="1">{#N/A,#N/A,FALSE,"AFR-ELC"}</definedName>
    <definedName name="calaba" localSheetId="6" hidden="1">{#N/A,#N/A,FALSE,"AFR-ELC"}</definedName>
    <definedName name="calaba" hidden="1">{#N/A,#N/A,FALSE,"AFR-ELC"}</definedName>
    <definedName name="CALABAR" localSheetId="8" hidden="1">{#N/A,#N/A,FALSE,"AFR-ELC"}</definedName>
    <definedName name="CALABAR" localSheetId="3" hidden="1">{#N/A,#N/A,FALSE,"AFR-ELC"}</definedName>
    <definedName name="CALABAR" localSheetId="12" hidden="1">{#N/A,#N/A,FALSE,"AFR-ELC"}</definedName>
    <definedName name="CALABAR" localSheetId="4" hidden="1">{#N/A,#N/A,FALSE,"AFR-ELC"}</definedName>
    <definedName name="CALABAR" localSheetId="5" hidden="1">{#N/A,#N/A,FALSE,"AFR-ELC"}</definedName>
    <definedName name="CALABAR" localSheetId="7" hidden="1">{#N/A,#N/A,FALSE,"AFR-ELC"}</definedName>
    <definedName name="CALABAR" localSheetId="6" hidden="1">{#N/A,#N/A,FALSE,"AFR-ELC"}</definedName>
    <definedName name="CALABAR" hidden="1">{#N/A,#N/A,FALSE,"AFR-ELC"}</definedName>
    <definedName name="calabar1" localSheetId="8" hidden="1">{#N/A,#N/A,FALSE,"AFR-ELC"}</definedName>
    <definedName name="calabar1" localSheetId="3" hidden="1">{#N/A,#N/A,FALSE,"AFR-ELC"}</definedName>
    <definedName name="calabar1" localSheetId="12" hidden="1">{#N/A,#N/A,FALSE,"AFR-ELC"}</definedName>
    <definedName name="calabar1" localSheetId="4" hidden="1">{#N/A,#N/A,FALSE,"AFR-ELC"}</definedName>
    <definedName name="calabar1" localSheetId="5" hidden="1">{#N/A,#N/A,FALSE,"AFR-ELC"}</definedName>
    <definedName name="calabar1" localSheetId="7" hidden="1">{#N/A,#N/A,FALSE,"AFR-ELC"}</definedName>
    <definedName name="calabar1" localSheetId="6" hidden="1">{#N/A,#N/A,FALSE,"AFR-ELC"}</definedName>
    <definedName name="calabar1" hidden="1">{#N/A,#N/A,FALSE,"AFR-ELC"}</definedName>
    <definedName name="CC">#REF!</definedName>
    <definedName name="ccc" localSheetId="8" hidden="1">{#N/A,#N/A,FALSE,"AFR-ELC"}</definedName>
    <definedName name="ccc" localSheetId="3" hidden="1">{#N/A,#N/A,FALSE,"AFR-ELC"}</definedName>
    <definedName name="ccc" localSheetId="12" hidden="1">{#N/A,#N/A,FALSE,"AFR-ELC"}</definedName>
    <definedName name="ccc" localSheetId="4" hidden="1">{#N/A,#N/A,FALSE,"AFR-ELC"}</definedName>
    <definedName name="ccc" localSheetId="5" hidden="1">{#N/A,#N/A,FALSE,"AFR-ELC"}</definedName>
    <definedName name="ccc" localSheetId="7" hidden="1">{#N/A,#N/A,FALSE,"AFR-ELC"}</definedName>
    <definedName name="ccc" localSheetId="6" hidden="1">{#N/A,#N/A,FALSE,"AFR-ELC"}</definedName>
    <definedName name="ccc" hidden="1">{#N/A,#N/A,FALSE,"AFR-ELC"}</definedName>
    <definedName name="CEM">#REF!</definedName>
    <definedName name="certificate">#REF!</definedName>
    <definedName name="Certificate_no.">#REF!</definedName>
    <definedName name="chiff2">#REF!</definedName>
    <definedName name="CHIFFRE">#REF!</definedName>
    <definedName name="CHIFFRE1">#REF!</definedName>
    <definedName name="chiffre2">#REF!</definedName>
    <definedName name="cis">#REF!</definedName>
    <definedName name="CIVIL">#REF!</definedName>
    <definedName name="cm" localSheetId="8" hidden="1">{#N/A,#N/A,FALSE,"AFR-ELC"}</definedName>
    <definedName name="cm" localSheetId="3" hidden="1">{#N/A,#N/A,FALSE,"AFR-ELC"}</definedName>
    <definedName name="cm" localSheetId="12" hidden="1">{#N/A,#N/A,FALSE,"AFR-ELC"}</definedName>
    <definedName name="cm" localSheetId="4" hidden="1">{#N/A,#N/A,FALSE,"AFR-ELC"}</definedName>
    <definedName name="cm" localSheetId="5" hidden="1">{#N/A,#N/A,FALSE,"AFR-ELC"}</definedName>
    <definedName name="cm" localSheetId="7" hidden="1">{#N/A,#N/A,FALSE,"AFR-ELC"}</definedName>
    <definedName name="cm" localSheetId="6" hidden="1">{#N/A,#N/A,FALSE,"AFR-ELC"}</definedName>
    <definedName name="cm" hidden="1">{#N/A,#N/A,FALSE,"AFR-ELC"}</definedName>
    <definedName name="co" localSheetId="8" hidden="1">{#N/A,#N/A,FALSE,"AFR-ELC"}</definedName>
    <definedName name="co" localSheetId="3" hidden="1">{#N/A,#N/A,FALSE,"AFR-ELC"}</definedName>
    <definedName name="co" localSheetId="12" hidden="1">{#N/A,#N/A,FALSE,"AFR-ELC"}</definedName>
    <definedName name="co" localSheetId="4" hidden="1">{#N/A,#N/A,FALSE,"AFR-ELC"}</definedName>
    <definedName name="co" localSheetId="5" hidden="1">{#N/A,#N/A,FALSE,"AFR-ELC"}</definedName>
    <definedName name="co" localSheetId="7" hidden="1">{#N/A,#N/A,FALSE,"AFR-ELC"}</definedName>
    <definedName name="co" localSheetId="6" hidden="1">{#N/A,#N/A,FALSE,"AFR-ELC"}</definedName>
    <definedName name="co" hidden="1">{#N/A,#N/A,FALSE,"AFR-ELC"}</definedName>
    <definedName name="co1ff">#REF!</definedName>
    <definedName name="co2f">#REF!</definedName>
    <definedName name="Coeff_FG_Mat">#REF!</definedName>
    <definedName name="Coeff_FG_MO">#REF!</definedName>
    <definedName name="Coeff_vente">#REF!</definedName>
    <definedName name="coflict3" localSheetId="8" hidden="1">{#N/A,#N/A,FALSE,"AFR-ELC"}</definedName>
    <definedName name="coflict3" localSheetId="3" hidden="1">{#N/A,#N/A,FALSE,"AFR-ELC"}</definedName>
    <definedName name="coflict3" localSheetId="12" hidden="1">{#N/A,#N/A,FALSE,"AFR-ELC"}</definedName>
    <definedName name="coflict3" localSheetId="4" hidden="1">{#N/A,#N/A,FALSE,"AFR-ELC"}</definedName>
    <definedName name="coflict3" localSheetId="5" hidden="1">{#N/A,#N/A,FALSE,"AFR-ELC"}</definedName>
    <definedName name="coflict3" localSheetId="7" hidden="1">{#N/A,#N/A,FALSE,"AFR-ELC"}</definedName>
    <definedName name="coflict3" localSheetId="6" hidden="1">{#N/A,#N/A,FALSE,"AFR-ELC"}</definedName>
    <definedName name="coflict3" hidden="1">{#N/A,#N/A,FALSE,"AFR-ELC"}</definedName>
    <definedName name="COLA">#REF!</definedName>
    <definedName name="COMPAREKEYRATES">#REF!</definedName>
    <definedName name="CON">#REF!</definedName>
    <definedName name="Conflict" localSheetId="8" hidden="1">{#N/A,#N/A,FALSE,"AFR-ELC"}</definedName>
    <definedName name="Conflict" localSheetId="3" hidden="1">{#N/A,#N/A,FALSE,"AFR-ELC"}</definedName>
    <definedName name="Conflict" localSheetId="12" hidden="1">{#N/A,#N/A,FALSE,"AFR-ELC"}</definedName>
    <definedName name="Conflict" localSheetId="4" hidden="1">{#N/A,#N/A,FALSE,"AFR-ELC"}</definedName>
    <definedName name="Conflict" localSheetId="5" hidden="1">{#N/A,#N/A,FALSE,"AFR-ELC"}</definedName>
    <definedName name="Conflict" localSheetId="7" hidden="1">{#N/A,#N/A,FALSE,"AFR-ELC"}</definedName>
    <definedName name="Conflict" localSheetId="6" hidden="1">{#N/A,#N/A,FALSE,"AFR-ELC"}</definedName>
    <definedName name="Conflict" hidden="1">{#N/A,#N/A,FALSE,"AFR-ELC"}</definedName>
    <definedName name="Conflict1" localSheetId="8" hidden="1">{#N/A,#N/A,FALSE,"AFR-ELC"}</definedName>
    <definedName name="Conflict1" localSheetId="3" hidden="1">{#N/A,#N/A,FALSE,"AFR-ELC"}</definedName>
    <definedName name="Conflict1" localSheetId="12" hidden="1">{#N/A,#N/A,FALSE,"AFR-ELC"}</definedName>
    <definedName name="Conflict1" localSheetId="4" hidden="1">{#N/A,#N/A,FALSE,"AFR-ELC"}</definedName>
    <definedName name="Conflict1" localSheetId="5" hidden="1">{#N/A,#N/A,FALSE,"AFR-ELC"}</definedName>
    <definedName name="Conflict1" localSheetId="7" hidden="1">{#N/A,#N/A,FALSE,"AFR-ELC"}</definedName>
    <definedName name="Conflict1" localSheetId="6" hidden="1">{#N/A,#N/A,FALSE,"AFR-ELC"}</definedName>
    <definedName name="Conflict1" hidden="1">{#N/A,#N/A,FALSE,"AFR-ELC"}</definedName>
    <definedName name="conflict2" localSheetId="8" hidden="1">{#N/A,#N/A,FALSE,"AFR-ELC"}</definedName>
    <definedName name="conflict2" localSheetId="3" hidden="1">{#N/A,#N/A,FALSE,"AFR-ELC"}</definedName>
    <definedName name="conflict2" localSheetId="12" hidden="1">{#N/A,#N/A,FALSE,"AFR-ELC"}</definedName>
    <definedName name="conflict2" localSheetId="4" hidden="1">{#N/A,#N/A,FALSE,"AFR-ELC"}</definedName>
    <definedName name="conflict2" localSheetId="5" hidden="1">{#N/A,#N/A,FALSE,"AFR-ELC"}</definedName>
    <definedName name="conflict2" localSheetId="7" hidden="1">{#N/A,#N/A,FALSE,"AFR-ELC"}</definedName>
    <definedName name="conflict2" localSheetId="6" hidden="1">{#N/A,#N/A,FALSE,"AFR-ELC"}</definedName>
    <definedName name="conflict2" hidden="1">{#N/A,#N/A,FALSE,"AFR-ELC"}</definedName>
    <definedName name="conflict4" localSheetId="8" hidden="1">{#N/A,#N/A,FALSE,"AFR-ELC"}</definedName>
    <definedName name="conflict4" localSheetId="3" hidden="1">{#N/A,#N/A,FALSE,"AFR-ELC"}</definedName>
    <definedName name="conflict4" localSheetId="12" hidden="1">{#N/A,#N/A,FALSE,"AFR-ELC"}</definedName>
    <definedName name="conflict4" localSheetId="4" hidden="1">{#N/A,#N/A,FALSE,"AFR-ELC"}</definedName>
    <definedName name="conflict4" localSheetId="5" hidden="1">{#N/A,#N/A,FALSE,"AFR-ELC"}</definedName>
    <definedName name="conflict4" localSheetId="7" hidden="1">{#N/A,#N/A,FALSE,"AFR-ELC"}</definedName>
    <definedName name="conflict4" localSheetId="6" hidden="1">{#N/A,#N/A,FALSE,"AFR-ELC"}</definedName>
    <definedName name="conflict4" hidden="1">{#N/A,#N/A,FALSE,"AFR-ELC"}</definedName>
    <definedName name="conflict5" localSheetId="8" hidden="1">{#N/A,#N/A,FALSE,"AFR-ELC"}</definedName>
    <definedName name="conflict5" localSheetId="3" hidden="1">{#N/A,#N/A,FALSE,"AFR-ELC"}</definedName>
    <definedName name="conflict5" localSheetId="12" hidden="1">{#N/A,#N/A,FALSE,"AFR-ELC"}</definedName>
    <definedName name="conflict5" localSheetId="4" hidden="1">{#N/A,#N/A,FALSE,"AFR-ELC"}</definedName>
    <definedName name="conflict5" localSheetId="5" hidden="1">{#N/A,#N/A,FALSE,"AFR-ELC"}</definedName>
    <definedName name="conflict5" localSheetId="7" hidden="1">{#N/A,#N/A,FALSE,"AFR-ELC"}</definedName>
    <definedName name="conflict5" localSheetId="6" hidden="1">{#N/A,#N/A,FALSE,"AFR-ELC"}</definedName>
    <definedName name="conflict5" hidden="1">{#N/A,#N/A,FALSE,"AFR-ELC"}</definedName>
    <definedName name="conlict6" localSheetId="8" hidden="1">{#N/A,#N/A,FALSE,"AFR-ELC"}</definedName>
    <definedName name="conlict6" localSheetId="3" hidden="1">{#N/A,#N/A,FALSE,"AFR-ELC"}</definedName>
    <definedName name="conlict6" localSheetId="12" hidden="1">{#N/A,#N/A,FALSE,"AFR-ELC"}</definedName>
    <definedName name="conlict6" localSheetId="4" hidden="1">{#N/A,#N/A,FALSE,"AFR-ELC"}</definedName>
    <definedName name="conlict6" localSheetId="5" hidden="1">{#N/A,#N/A,FALSE,"AFR-ELC"}</definedName>
    <definedName name="conlict6" localSheetId="7" hidden="1">{#N/A,#N/A,FALSE,"AFR-ELC"}</definedName>
    <definedName name="conlict6" localSheetId="6" hidden="1">{#N/A,#N/A,FALSE,"AFR-ELC"}</definedName>
    <definedName name="conlict6" hidden="1">{#N/A,#N/A,FALSE,"AFR-ELC"}</definedName>
    <definedName name="_xlnm.Consolidate_Area">#REF!</definedName>
    <definedName name="cvxbk">#REF!</definedName>
    <definedName name="D">#REF!</definedName>
    <definedName name="Date">#REF!</definedName>
    <definedName name="dd" localSheetId="8" hidden="1">{#N/A,#N/A,FALSE,"AFR-ELC"}</definedName>
    <definedName name="dd" localSheetId="3" hidden="1">{#N/A,#N/A,FALSE,"AFR-ELC"}</definedName>
    <definedName name="dd" localSheetId="12" hidden="1">{#N/A,#N/A,FALSE,"AFR-ELC"}</definedName>
    <definedName name="dd" localSheetId="4" hidden="1">{#N/A,#N/A,FALSE,"AFR-ELC"}</definedName>
    <definedName name="dd" localSheetId="5" hidden="1">{#N/A,#N/A,FALSE,"AFR-ELC"}</definedName>
    <definedName name="dd" localSheetId="7" hidden="1">{#N/A,#N/A,FALSE,"AFR-ELC"}</definedName>
    <definedName name="dd" localSheetId="6" hidden="1">{#N/A,#N/A,FALSE,"AFR-ELC"}</definedName>
    <definedName name="dd" hidden="1">{#N/A,#N/A,FALSE,"AFR-ELC"}</definedName>
    <definedName name="ddd" localSheetId="8" hidden="1">{#N/A,#N/A,FALSE,"AFR-ELC"}</definedName>
    <definedName name="ddd" localSheetId="3" hidden="1">{#N/A,#N/A,FALSE,"AFR-ELC"}</definedName>
    <definedName name="ddd" localSheetId="12" hidden="1">{#N/A,#N/A,FALSE,"AFR-ELC"}</definedName>
    <definedName name="ddd" localSheetId="4" hidden="1">{#N/A,#N/A,FALSE,"AFR-ELC"}</definedName>
    <definedName name="ddd" localSheetId="5" hidden="1">{#N/A,#N/A,FALSE,"AFR-ELC"}</definedName>
    <definedName name="ddd" localSheetId="7" hidden="1">{#N/A,#N/A,FALSE,"AFR-ELC"}</definedName>
    <definedName name="ddd" localSheetId="6" hidden="1">{#N/A,#N/A,FALSE,"AFR-ELC"}</definedName>
    <definedName name="ddd" hidden="1">{#N/A,#N/A,FALSE,"AFR-ELC"}</definedName>
    <definedName name="DEP">#REF!</definedName>
    <definedName name="DESIGNATION">#REF!</definedName>
    <definedName name="df" localSheetId="8" hidden="1">{#N/A,#N/A,FALSE,"AFR-ELC"}</definedName>
    <definedName name="df" localSheetId="3" hidden="1">{#N/A,#N/A,FALSE,"AFR-ELC"}</definedName>
    <definedName name="df" localSheetId="12" hidden="1">{#N/A,#N/A,FALSE,"AFR-ELC"}</definedName>
    <definedName name="df" localSheetId="4" hidden="1">{#N/A,#N/A,FALSE,"AFR-ELC"}</definedName>
    <definedName name="df" localSheetId="5" hidden="1">{#N/A,#N/A,FALSE,"AFR-ELC"}</definedName>
    <definedName name="df" localSheetId="7" hidden="1">{#N/A,#N/A,FALSE,"AFR-ELC"}</definedName>
    <definedName name="df" localSheetId="6" hidden="1">{#N/A,#N/A,FALSE,"AFR-ELC"}</definedName>
    <definedName name="df" hidden="1">{#N/A,#N/A,FALSE,"AFR-ELC"}</definedName>
    <definedName name="dfDF" localSheetId="8" hidden="1">{#N/A,#N/A,FALSE,"AFR-ELC"}</definedName>
    <definedName name="dfDF" localSheetId="3" hidden="1">{#N/A,#N/A,FALSE,"AFR-ELC"}</definedName>
    <definedName name="dfDF" localSheetId="12" hidden="1">{#N/A,#N/A,FALSE,"AFR-ELC"}</definedName>
    <definedName name="dfDF" localSheetId="4" hidden="1">{#N/A,#N/A,FALSE,"AFR-ELC"}</definedName>
    <definedName name="dfDF" localSheetId="5" hidden="1">{#N/A,#N/A,FALSE,"AFR-ELC"}</definedName>
    <definedName name="dfDF" localSheetId="7" hidden="1">{#N/A,#N/A,FALSE,"AFR-ELC"}</definedName>
    <definedName name="dfDF" localSheetId="6" hidden="1">{#N/A,#N/A,FALSE,"AFR-ELC"}</definedName>
    <definedName name="dfDF" hidden="1">{#N/A,#N/A,FALSE,"AFR-ELC"}</definedName>
    <definedName name="DISTRICT_ROADS">#REF!</definedName>
    <definedName name="dsdfsdfsdfsdf">#REF!</definedName>
    <definedName name="DUST">#REF!</definedName>
    <definedName name="DUSTDM">#REF!</definedName>
    <definedName name="DUSTNGN">#REF!</definedName>
    <definedName name="e" localSheetId="8" hidden="1">{#N/A,#N/A,FALSE,"AFR-ELC"}</definedName>
    <definedName name="e" localSheetId="3" hidden="1">{#N/A,#N/A,FALSE,"AFR-ELC"}</definedName>
    <definedName name="e" localSheetId="12" hidden="1">{#N/A,#N/A,FALSE,"AFR-ELC"}</definedName>
    <definedName name="e" localSheetId="4" hidden="1">{#N/A,#N/A,FALSE,"AFR-ELC"}</definedName>
    <definedName name="e" localSheetId="5" hidden="1">{#N/A,#N/A,FALSE,"AFR-ELC"}</definedName>
    <definedName name="e" localSheetId="7" hidden="1">{#N/A,#N/A,FALSE,"AFR-ELC"}</definedName>
    <definedName name="e" localSheetId="6" hidden="1">{#N/A,#N/A,FALSE,"AFR-ELC"}</definedName>
    <definedName name="e" hidden="1">{#N/A,#N/A,FALSE,"AFR-ELC"}</definedName>
    <definedName name="E11371142">#REF!</definedName>
    <definedName name="EE" localSheetId="8" hidden="1">{#N/A,#N/A,FALSE,"AFR-ELC"}</definedName>
    <definedName name="EE" localSheetId="3" hidden="1">{#N/A,#N/A,FALSE,"AFR-ELC"}</definedName>
    <definedName name="EE" localSheetId="12" hidden="1">{#N/A,#N/A,FALSE,"AFR-ELC"}</definedName>
    <definedName name="EE" localSheetId="4" hidden="1">{#N/A,#N/A,FALSE,"AFR-ELC"}</definedName>
    <definedName name="EE" localSheetId="5" hidden="1">{#N/A,#N/A,FALSE,"AFR-ELC"}</definedName>
    <definedName name="EE" localSheetId="7" hidden="1">{#N/A,#N/A,FALSE,"AFR-ELC"}</definedName>
    <definedName name="EE" localSheetId="6" hidden="1">{#N/A,#N/A,FALSE,"AFR-ELC"}</definedName>
    <definedName name="EE" hidden="1">{#N/A,#N/A,FALSE,"AFR-ELC"}</definedName>
    <definedName name="eee" localSheetId="8" hidden="1">{#N/A,#N/A,FALSE,"AFR-ELC"}</definedName>
    <definedName name="eee" localSheetId="3" hidden="1">{#N/A,#N/A,FALSE,"AFR-ELC"}</definedName>
    <definedName name="eee" localSheetId="12" hidden="1">{#N/A,#N/A,FALSE,"AFR-ELC"}</definedName>
    <definedName name="eee" localSheetId="4" hidden="1">{#N/A,#N/A,FALSE,"AFR-ELC"}</definedName>
    <definedName name="eee" localSheetId="5" hidden="1">{#N/A,#N/A,FALSE,"AFR-ELC"}</definedName>
    <definedName name="eee" localSheetId="7" hidden="1">{#N/A,#N/A,FALSE,"AFR-ELC"}</definedName>
    <definedName name="eee" localSheetId="6" hidden="1">{#N/A,#N/A,FALSE,"AFR-ELC"}</definedName>
    <definedName name="eee" hidden="1">{#N/A,#N/A,FALSE,"AFR-ELC"}</definedName>
    <definedName name="EFFIONG" localSheetId="8" hidden="1">{#N/A,#N/A,FALSE,"AFR-ELC"}</definedName>
    <definedName name="EFFIONG" localSheetId="3" hidden="1">{#N/A,#N/A,FALSE,"AFR-ELC"}</definedName>
    <definedName name="EFFIONG" localSheetId="12" hidden="1">{#N/A,#N/A,FALSE,"AFR-ELC"}</definedName>
    <definedName name="EFFIONG" localSheetId="4" hidden="1">{#N/A,#N/A,FALSE,"AFR-ELC"}</definedName>
    <definedName name="EFFIONG" localSheetId="5" hidden="1">{#N/A,#N/A,FALSE,"AFR-ELC"}</definedName>
    <definedName name="EFFIONG" localSheetId="7" hidden="1">{#N/A,#N/A,FALSE,"AFR-ELC"}</definedName>
    <definedName name="EFFIONG" localSheetId="6" hidden="1">{#N/A,#N/A,FALSE,"AFR-ELC"}</definedName>
    <definedName name="EFFIONG" hidden="1">{#N/A,#N/A,FALSE,"AFR-ELC"}</definedName>
    <definedName name="ELE" localSheetId="8" hidden="1">{#N/A,#N/A,FALSE,"AFR-ELC"}</definedName>
    <definedName name="ELE" localSheetId="3" hidden="1">{#N/A,#N/A,FALSE,"AFR-ELC"}</definedName>
    <definedName name="ELE" localSheetId="12" hidden="1">{#N/A,#N/A,FALSE,"AFR-ELC"}</definedName>
    <definedName name="ELE" localSheetId="4" hidden="1">{#N/A,#N/A,FALSE,"AFR-ELC"}</definedName>
    <definedName name="ELE" localSheetId="5" hidden="1">{#N/A,#N/A,FALSE,"AFR-ELC"}</definedName>
    <definedName name="ELE" localSheetId="7" hidden="1">{#N/A,#N/A,FALSE,"AFR-ELC"}</definedName>
    <definedName name="ELE" localSheetId="6" hidden="1">{#N/A,#N/A,FALSE,"AFR-ELC"}</definedName>
    <definedName name="ELE" hidden="1">{#N/A,#N/A,FALSE,"AFR-ELC"}</definedName>
    <definedName name="Ele.3">#REF!</definedName>
    <definedName name="ELECTRICAL">#REF!</definedName>
    <definedName name="Elem.1">#REF!</definedName>
    <definedName name="Elem.10">#REF!</definedName>
    <definedName name="Elem.11">#REF!</definedName>
    <definedName name="Elem.12">#REF!</definedName>
    <definedName name="Elem.13">#REF!</definedName>
    <definedName name="Elem.2">#REF!</definedName>
    <definedName name="Elem.4">#REF!</definedName>
    <definedName name="Elem.5">#REF!</definedName>
    <definedName name="Elem.6">#REF!</definedName>
    <definedName name="Elem.7">#REF!</definedName>
    <definedName name="Elem.8">#REF!</definedName>
    <definedName name="Elem.9">#REF!</definedName>
    <definedName name="ELEVATOR">#REF!</definedName>
    <definedName name="EM">#REF!</definedName>
    <definedName name="end">#REF!</definedName>
    <definedName name="epui">#REF!</definedName>
    <definedName name="eq">#REF!</definedName>
    <definedName name="equip">#REF!</definedName>
    <definedName name="EQUIPM">#REF!</definedName>
    <definedName name="equipment1">#REF!</definedName>
    <definedName name="equipments">#REF!</definedName>
    <definedName name="er" localSheetId="8" hidden="1">{#N/A,#N/A,FALSE,"AFR-ELC"}</definedName>
    <definedName name="er" localSheetId="3" hidden="1">{#N/A,#N/A,FALSE,"AFR-ELC"}</definedName>
    <definedName name="er" localSheetId="12" hidden="1">{#N/A,#N/A,FALSE,"AFR-ELC"}</definedName>
    <definedName name="er" localSheetId="4" hidden="1">{#N/A,#N/A,FALSE,"AFR-ELC"}</definedName>
    <definedName name="er" localSheetId="5" hidden="1">{#N/A,#N/A,FALSE,"AFR-ELC"}</definedName>
    <definedName name="er" localSheetId="7" hidden="1">{#N/A,#N/A,FALSE,"AFR-ELC"}</definedName>
    <definedName name="er" localSheetId="6" hidden="1">{#N/A,#N/A,FALSE,"AFR-ELC"}</definedName>
    <definedName name="er" hidden="1">{#N/A,#N/A,FALSE,"AFR-ELC"}</definedName>
    <definedName name="ew">#REF!</definedName>
    <definedName name="EW.1">#REF!</definedName>
    <definedName name="EW.2">#REF!</definedName>
    <definedName name="EW.3">#REF!</definedName>
    <definedName name="EW.4">#REF!</definedName>
    <definedName name="Excel_BuiltIn_Print_Area_1_1">#REF!</definedName>
    <definedName name="Excel_BuiltIn_Print_Area_4">#REF!</definedName>
    <definedName name="Excel_BuiltIn_Print_Area_5">#REF!</definedName>
    <definedName name="EXRATE">#REF!</definedName>
    <definedName name="ExternalData_1" localSheetId="0" hidden="1">'Cost Adjustments'!$H$85:$J$428</definedName>
    <definedName name="ExternalData_1" localSheetId="11" hidden="1">'Price Hedging'!#REF!</definedName>
    <definedName name="F" localSheetId="8">#REF!</definedName>
    <definedName name="F" localSheetId="3">#REF!</definedName>
    <definedName name="F" localSheetId="12">#REF!</definedName>
    <definedName name="F" localSheetId="4">#REF!</definedName>
    <definedName name="F" localSheetId="5">#REF!</definedName>
    <definedName name="F" localSheetId="7">#REF!</definedName>
    <definedName name="F" localSheetId="6">#REF!</definedName>
    <definedName name="F">#REF!</definedName>
    <definedName name="fac" localSheetId="8">#REF!</definedName>
    <definedName name="fac" localSheetId="3">#REF!</definedName>
    <definedName name="fac" localSheetId="12">#REF!</definedName>
    <definedName name="fac" localSheetId="4">#REF!</definedName>
    <definedName name="fac" localSheetId="5">#REF!</definedName>
    <definedName name="fac" localSheetId="7">#REF!</definedName>
    <definedName name="fac" localSheetId="6">#REF!</definedName>
    <definedName name="fac">#REF!</definedName>
    <definedName name="factor" localSheetId="8">#REF!</definedName>
    <definedName name="factor" localSheetId="3">#REF!</definedName>
    <definedName name="factor" localSheetId="12">#REF!</definedName>
    <definedName name="factor" localSheetId="4">#REF!</definedName>
    <definedName name="factor" localSheetId="5">#REF!</definedName>
    <definedName name="factor" localSheetId="7">#REF!</definedName>
    <definedName name="factor" localSheetId="6">#REF!</definedName>
    <definedName name="factor">#REF!</definedName>
    <definedName name="ff">#REF!</definedName>
    <definedName name="FFF" localSheetId="8" hidden="1">{#N/A,#N/A,FALSE,"AFR-ELC"}</definedName>
    <definedName name="FFF" localSheetId="3" hidden="1">{#N/A,#N/A,FALSE,"AFR-ELC"}</definedName>
    <definedName name="FFF" localSheetId="12" hidden="1">{#N/A,#N/A,FALSE,"AFR-ELC"}</definedName>
    <definedName name="FFF" localSheetId="4" hidden="1">{#N/A,#N/A,FALSE,"AFR-ELC"}</definedName>
    <definedName name="FFF" localSheetId="5" hidden="1">{#N/A,#N/A,FALSE,"AFR-ELC"}</definedName>
    <definedName name="FFF" localSheetId="7" hidden="1">{#N/A,#N/A,FALSE,"AFR-ELC"}</definedName>
    <definedName name="FFF" localSheetId="6" hidden="1">{#N/A,#N/A,FALSE,"AFR-ELC"}</definedName>
    <definedName name="FFF" hidden="1">{#N/A,#N/A,FALSE,"AFR-ELC"}</definedName>
    <definedName name="FFFF">#REF!</definedName>
    <definedName name="FFFFFF">#REF!</definedName>
    <definedName name="fg" localSheetId="8" hidden="1">{#N/A,#N/A,FALSE,"AFR-ELC"}</definedName>
    <definedName name="fg" localSheetId="3" hidden="1">{#N/A,#N/A,FALSE,"AFR-ELC"}</definedName>
    <definedName name="fg" localSheetId="12" hidden="1">{#N/A,#N/A,FALSE,"AFR-ELC"}</definedName>
    <definedName name="fg" localSheetId="4" hidden="1">{#N/A,#N/A,FALSE,"AFR-ELC"}</definedName>
    <definedName name="fg" localSheetId="5" hidden="1">{#N/A,#N/A,FALSE,"AFR-ELC"}</definedName>
    <definedName name="fg" localSheetId="7" hidden="1">{#N/A,#N/A,FALSE,"AFR-ELC"}</definedName>
    <definedName name="fg" localSheetId="6" hidden="1">{#N/A,#N/A,FALSE,"AFR-ELC"}</definedName>
    <definedName name="fg" hidden="1">{#N/A,#N/A,FALSE,"AFR-ELC"}</definedName>
    <definedName name="FILL">#REF!</definedName>
    <definedName name="FILLDM">#REF!</definedName>
    <definedName name="FILLERDM">#REF!</definedName>
    <definedName name="FILLERNGN">#REF!</definedName>
    <definedName name="final" localSheetId="8" hidden="1">{#N/A,#N/A,FALSE,"AFR-ELC"}</definedName>
    <definedName name="final" localSheetId="3" hidden="1">{#N/A,#N/A,FALSE,"AFR-ELC"}</definedName>
    <definedName name="final" localSheetId="12" hidden="1">{#N/A,#N/A,FALSE,"AFR-ELC"}</definedName>
    <definedName name="final" localSheetId="4" hidden="1">{#N/A,#N/A,FALSE,"AFR-ELC"}</definedName>
    <definedName name="final" localSheetId="5" hidden="1">{#N/A,#N/A,FALSE,"AFR-ELC"}</definedName>
    <definedName name="final" localSheetId="7" hidden="1">{#N/A,#N/A,FALSE,"AFR-ELC"}</definedName>
    <definedName name="final" localSheetId="6" hidden="1">{#N/A,#N/A,FALSE,"AFR-ELC"}</definedName>
    <definedName name="final" hidden="1">{#N/A,#N/A,FALSE,"AFR-ELC"}</definedName>
    <definedName name="fincash">#REF!</definedName>
    <definedName name="FKOF">#REF!</definedName>
    <definedName name="fnetcash">#REF!</definedName>
    <definedName name="foutcash">#REF!</definedName>
    <definedName name="fx">#REF!</definedName>
    <definedName name="G">#REF!</definedName>
    <definedName name="gfdlkjg">#REF!</definedName>
    <definedName name="GG">#REF!</definedName>
    <definedName name="GGGG">#REF!</definedName>
    <definedName name="gh" localSheetId="8" hidden="1">{#N/A,#N/A,FALSE,"AFR-ELC"}</definedName>
    <definedName name="gh" localSheetId="3" hidden="1">{#N/A,#N/A,FALSE,"AFR-ELC"}</definedName>
    <definedName name="gh" localSheetId="12" hidden="1">{#N/A,#N/A,FALSE,"AFR-ELC"}</definedName>
    <definedName name="gh" localSheetId="4" hidden="1">{#N/A,#N/A,FALSE,"AFR-ELC"}</definedName>
    <definedName name="gh" localSheetId="5" hidden="1">{#N/A,#N/A,FALSE,"AFR-ELC"}</definedName>
    <definedName name="gh" localSheetId="7" hidden="1">{#N/A,#N/A,FALSE,"AFR-ELC"}</definedName>
    <definedName name="gh" localSheetId="6" hidden="1">{#N/A,#N/A,FALSE,"AFR-ELC"}</definedName>
    <definedName name="gh" hidden="1">{#N/A,#N/A,FALSE,"AFR-ELC"}</definedName>
    <definedName name="GS.1">#REF!</definedName>
    <definedName name="GS.2">#REF!</definedName>
    <definedName name="gt" localSheetId="8" hidden="1">{#N/A,#N/A,FALSE,"AFR-ELC"}</definedName>
    <definedName name="gt" localSheetId="3" hidden="1">{#N/A,#N/A,FALSE,"AFR-ELC"}</definedName>
    <definedName name="gt" localSheetId="12" hidden="1">{#N/A,#N/A,FALSE,"AFR-ELC"}</definedName>
    <definedName name="gt" localSheetId="4" hidden="1">{#N/A,#N/A,FALSE,"AFR-ELC"}</definedName>
    <definedName name="gt" localSheetId="5" hidden="1">{#N/A,#N/A,FALSE,"AFR-ELC"}</definedName>
    <definedName name="gt" localSheetId="7" hidden="1">{#N/A,#N/A,FALSE,"AFR-ELC"}</definedName>
    <definedName name="gt" localSheetId="6" hidden="1">{#N/A,#N/A,FALSE,"AFR-ELC"}</definedName>
    <definedName name="gt" hidden="1">{#N/A,#N/A,FALSE,"AFR-ELC"}</definedName>
    <definedName name="H">#REF!</definedName>
    <definedName name="Haulage">#REF!</definedName>
    <definedName name="hddg" localSheetId="8">#REF!</definedName>
    <definedName name="hddg" localSheetId="3">#REF!</definedName>
    <definedName name="hddg" localSheetId="12">#REF!</definedName>
    <definedName name="hddg" localSheetId="4">#REF!</definedName>
    <definedName name="hddg" localSheetId="5">#REF!</definedName>
    <definedName name="hddg" localSheetId="7">#REF!</definedName>
    <definedName name="hddg" localSheetId="6">#REF!</definedName>
    <definedName name="hddg">#REF!</definedName>
    <definedName name="HH" localSheetId="8">#REF!</definedName>
    <definedName name="HH" localSheetId="3">#REF!</definedName>
    <definedName name="HH" localSheetId="12">#REF!</definedName>
    <definedName name="HH" localSheetId="4">#REF!</definedName>
    <definedName name="HH" localSheetId="5">#REF!</definedName>
    <definedName name="HH" localSheetId="7">#REF!</definedName>
    <definedName name="HH" localSheetId="6">#REF!</definedName>
    <definedName name="HH">#REF!</definedName>
    <definedName name="hj" localSheetId="8" hidden="1">{#N/A,#N/A,FALSE,"AFR-ELC"}</definedName>
    <definedName name="hj" localSheetId="3" hidden="1">{#N/A,#N/A,FALSE,"AFR-ELC"}</definedName>
    <definedName name="hj" localSheetId="12" hidden="1">{#N/A,#N/A,FALSE,"AFR-ELC"}</definedName>
    <definedName name="hj" localSheetId="4" hidden="1">{#N/A,#N/A,FALSE,"AFR-ELC"}</definedName>
    <definedName name="hj" localSheetId="5" hidden="1">{#N/A,#N/A,FALSE,"AFR-ELC"}</definedName>
    <definedName name="hj" localSheetId="7" hidden="1">{#N/A,#N/A,FALSE,"AFR-ELC"}</definedName>
    <definedName name="hj" localSheetId="6" hidden="1">{#N/A,#N/A,FALSE,"AFR-ELC"}</definedName>
    <definedName name="hj" hidden="1">{#N/A,#N/A,FALSE,"AFR-ELC"}</definedName>
    <definedName name="hjhyjh">#REF!</definedName>
    <definedName name="HRS">#REF!</definedName>
    <definedName name="I">#REF!</definedName>
    <definedName name="II">#REF!</definedName>
    <definedName name="Index_Sheet_Kutools">#REF!</definedName>
    <definedName name="io" localSheetId="8" hidden="1">{#N/A,#N/A,FALSE,"AFR-ELC"}</definedName>
    <definedName name="io" localSheetId="3" hidden="1">{#N/A,#N/A,FALSE,"AFR-ELC"}</definedName>
    <definedName name="io" localSheetId="12" hidden="1">{#N/A,#N/A,FALSE,"AFR-ELC"}</definedName>
    <definedName name="io" localSheetId="4" hidden="1">{#N/A,#N/A,FALSE,"AFR-ELC"}</definedName>
    <definedName name="io" localSheetId="5" hidden="1">{#N/A,#N/A,FALSE,"AFR-ELC"}</definedName>
    <definedName name="io" localSheetId="7" hidden="1">{#N/A,#N/A,FALSE,"AFR-ELC"}</definedName>
    <definedName name="io" localSheetId="6" hidden="1">{#N/A,#N/A,FALSE,"AFR-ELC"}</definedName>
    <definedName name="io" hidden="1">{#N/A,#N/A,FALSE,"AFR-ELC"}</definedName>
    <definedName name="J">#REF!</definedName>
    <definedName name="J62O">#REF!</definedName>
    <definedName name="jhfkj" localSheetId="8" hidden="1">{#N/A,#N/A,FALSE,"AFR-ELC"}</definedName>
    <definedName name="jhfkj" localSheetId="3" hidden="1">{#N/A,#N/A,FALSE,"AFR-ELC"}</definedName>
    <definedName name="jhfkj" localSheetId="12" hidden="1">{#N/A,#N/A,FALSE,"AFR-ELC"}</definedName>
    <definedName name="jhfkj" localSheetId="4" hidden="1">{#N/A,#N/A,FALSE,"AFR-ELC"}</definedName>
    <definedName name="jhfkj" localSheetId="5" hidden="1">{#N/A,#N/A,FALSE,"AFR-ELC"}</definedName>
    <definedName name="jhfkj" localSheetId="7" hidden="1">{#N/A,#N/A,FALSE,"AFR-ELC"}</definedName>
    <definedName name="jhfkj" localSheetId="6" hidden="1">{#N/A,#N/A,FALSE,"AFR-ELC"}</definedName>
    <definedName name="jhfkj" hidden="1">{#N/A,#N/A,FALSE,"AFR-ELC"}</definedName>
    <definedName name="jhs">#REF!</definedName>
    <definedName name="JJ">#REF!</definedName>
    <definedName name="jkhg">#REF!</definedName>
    <definedName name="K">#REF!</definedName>
    <definedName name="KEYRATESCOMPARE">#REF!</definedName>
    <definedName name="KEYRATESCOMPARE2">#REF!</definedName>
    <definedName name="KJI" localSheetId="8" hidden="1">{#N/A,#N/A,FALSE,"AFR-ELC"}</definedName>
    <definedName name="KJI" localSheetId="3" hidden="1">{#N/A,#N/A,FALSE,"AFR-ELC"}</definedName>
    <definedName name="KJI" localSheetId="12" hidden="1">{#N/A,#N/A,FALSE,"AFR-ELC"}</definedName>
    <definedName name="KJI" localSheetId="4" hidden="1">{#N/A,#N/A,FALSE,"AFR-ELC"}</definedName>
    <definedName name="KJI" localSheetId="5" hidden="1">{#N/A,#N/A,FALSE,"AFR-ELC"}</definedName>
    <definedName name="KJI" localSheetId="7" hidden="1">{#N/A,#N/A,FALSE,"AFR-ELC"}</definedName>
    <definedName name="KJI" localSheetId="6" hidden="1">{#N/A,#N/A,FALSE,"AFR-ELC"}</definedName>
    <definedName name="KJI" hidden="1">{#N/A,#N/A,FALSE,"AFR-ELC"}</definedName>
    <definedName name="KK">#REF!</definedName>
    <definedName name="kkk" localSheetId="8" hidden="1">{#N/A,#N/A,FALSE,"AFR-ELC"}</definedName>
    <definedName name="kkk" localSheetId="3" hidden="1">{#N/A,#N/A,FALSE,"AFR-ELC"}</definedName>
    <definedName name="kkk" localSheetId="12" hidden="1">{#N/A,#N/A,FALSE,"AFR-ELC"}</definedName>
    <definedName name="kkk" localSheetId="4" hidden="1">{#N/A,#N/A,FALSE,"AFR-ELC"}</definedName>
    <definedName name="kkk" localSheetId="5" hidden="1">{#N/A,#N/A,FALSE,"AFR-ELC"}</definedName>
    <definedName name="kkk" localSheetId="7" hidden="1">{#N/A,#N/A,FALSE,"AFR-ELC"}</definedName>
    <definedName name="kkk" localSheetId="6" hidden="1">{#N/A,#N/A,FALSE,"AFR-ELC"}</definedName>
    <definedName name="kkk" hidden="1">{#N/A,#N/A,FALSE,"AFR-ELC"}</definedName>
    <definedName name="kldfg">#REF!</definedName>
    <definedName name="klk" localSheetId="8" hidden="1">{#N/A,#N/A,FALSE,"AFR-ELC"}</definedName>
    <definedName name="klk" localSheetId="3" hidden="1">{#N/A,#N/A,FALSE,"AFR-ELC"}</definedName>
    <definedName name="klk" localSheetId="12" hidden="1">{#N/A,#N/A,FALSE,"AFR-ELC"}</definedName>
    <definedName name="klk" localSheetId="4" hidden="1">{#N/A,#N/A,FALSE,"AFR-ELC"}</definedName>
    <definedName name="klk" localSheetId="5" hidden="1">{#N/A,#N/A,FALSE,"AFR-ELC"}</definedName>
    <definedName name="klk" localSheetId="7" hidden="1">{#N/A,#N/A,FALSE,"AFR-ELC"}</definedName>
    <definedName name="klk" localSheetId="6" hidden="1">{#N/A,#N/A,FALSE,"AFR-ELC"}</definedName>
    <definedName name="klk" hidden="1">{#N/A,#N/A,FALSE,"AFR-ELC"}</definedName>
    <definedName name="KO">#REF!</definedName>
    <definedName name="KOST3">#REF!</definedName>
    <definedName name="L">#REF!</definedName>
    <definedName name="LAB">#REF!</definedName>
    <definedName name="LABH">#REF!</definedName>
    <definedName name="LAtNy">#REF!</definedName>
    <definedName name="lcal2">#REF!</definedName>
    <definedName name="len1s">#REF!</definedName>
    <definedName name="len2s">#REF!</definedName>
    <definedName name="lenA">#REF!</definedName>
    <definedName name="lenB">#REF!</definedName>
    <definedName name="LENBB">#REF!</definedName>
    <definedName name="LENGTH">#REF!</definedName>
    <definedName name="LL">#REF!</definedName>
    <definedName name="local">#REF!</definedName>
    <definedName name="LUB">#REF!</definedName>
    <definedName name="luc">#REF!</definedName>
    <definedName name="LUMP">#REF!</definedName>
    <definedName name="LUMPDM">#REF!</definedName>
    <definedName name="LUMPNGN">#REF!</definedName>
    <definedName name="M">#REF!</definedName>
    <definedName name="MATERIAUX">#REF!</definedName>
    <definedName name="mm" localSheetId="8" hidden="1">{#N/A,#N/A,FALSE,"AFR-ELC"}</definedName>
    <definedName name="mm" localSheetId="3" hidden="1">{#N/A,#N/A,FALSE,"AFR-ELC"}</definedName>
    <definedName name="mm" localSheetId="12" hidden="1">{#N/A,#N/A,FALSE,"AFR-ELC"}</definedName>
    <definedName name="mm" localSheetId="4" hidden="1">{#N/A,#N/A,FALSE,"AFR-ELC"}</definedName>
    <definedName name="mm" localSheetId="5" hidden="1">{#N/A,#N/A,FALSE,"AFR-ELC"}</definedName>
    <definedName name="mm" localSheetId="7" hidden="1">{#N/A,#N/A,FALSE,"AFR-ELC"}</definedName>
    <definedName name="mm" localSheetId="6" hidden="1">{#N/A,#N/A,FALSE,"AFR-ELC"}</definedName>
    <definedName name="mm" hidden="1">{#N/A,#N/A,FALSE,"AFR-ELC"}</definedName>
    <definedName name="mmm">#REF!</definedName>
    <definedName name="mmmmm">#REF!</definedName>
    <definedName name="MNT">#REF!</definedName>
    <definedName name="month">#REF!</definedName>
    <definedName name="N">#REF!</definedName>
    <definedName name="naira">#REF!</definedName>
    <definedName name="NN">#REF!</definedName>
    <definedName name="NNN" localSheetId="8" hidden="1">{#N/A,#N/A,FALSE,"AFR-ELC"}</definedName>
    <definedName name="NNN" localSheetId="3" hidden="1">{#N/A,#N/A,FALSE,"AFR-ELC"}</definedName>
    <definedName name="NNN" localSheetId="12" hidden="1">{#N/A,#N/A,FALSE,"AFR-ELC"}</definedName>
    <definedName name="NNN" localSheetId="4" hidden="1">{#N/A,#N/A,FALSE,"AFR-ELC"}</definedName>
    <definedName name="NNN" localSheetId="5" hidden="1">{#N/A,#N/A,FALSE,"AFR-ELC"}</definedName>
    <definedName name="NNN" localSheetId="7" hidden="1">{#N/A,#N/A,FALSE,"AFR-ELC"}</definedName>
    <definedName name="NNN" localSheetId="6" hidden="1">{#N/A,#N/A,FALSE,"AFR-ELC"}</definedName>
    <definedName name="NNN" hidden="1">{#N/A,#N/A,FALSE,"AFR-ELC"}</definedName>
    <definedName name="NONE">#REF!</definedName>
    <definedName name="NOS">#REF!</definedName>
    <definedName name="NWC" localSheetId="8" hidden="1">{#N/A,#N/A,FALSE,"AFR-ELC"}</definedName>
    <definedName name="NWC" localSheetId="3" hidden="1">{#N/A,#N/A,FALSE,"AFR-ELC"}</definedName>
    <definedName name="NWC" localSheetId="12" hidden="1">{#N/A,#N/A,FALSE,"AFR-ELC"}</definedName>
    <definedName name="NWC" localSheetId="4" hidden="1">{#N/A,#N/A,FALSE,"AFR-ELC"}</definedName>
    <definedName name="NWC" localSheetId="5" hidden="1">{#N/A,#N/A,FALSE,"AFR-ELC"}</definedName>
    <definedName name="NWC" localSheetId="7" hidden="1">{#N/A,#N/A,FALSE,"AFR-ELC"}</definedName>
    <definedName name="NWC" localSheetId="6" hidden="1">{#N/A,#N/A,FALSE,"AFR-ELC"}</definedName>
    <definedName name="NWC" hidden="1">{#N/A,#N/A,FALSE,"AFR-ELC"}</definedName>
    <definedName name="O">#REF!</definedName>
    <definedName name="oiyi">#REF!</definedName>
    <definedName name="OO">#REF!</definedName>
    <definedName name="op" localSheetId="8" hidden="1">{#N/A,#N/A,FALSE,"AFR-ELC"}</definedName>
    <definedName name="op" localSheetId="3" hidden="1">{#N/A,#N/A,FALSE,"AFR-ELC"}</definedName>
    <definedName name="op" localSheetId="12" hidden="1">{#N/A,#N/A,FALSE,"AFR-ELC"}</definedName>
    <definedName name="op" localSheetId="4" hidden="1">{#N/A,#N/A,FALSE,"AFR-ELC"}</definedName>
    <definedName name="op" localSheetId="5" hidden="1">{#N/A,#N/A,FALSE,"AFR-ELC"}</definedName>
    <definedName name="op" localSheetId="7" hidden="1">{#N/A,#N/A,FALSE,"AFR-ELC"}</definedName>
    <definedName name="op" localSheetId="6" hidden="1">{#N/A,#N/A,FALSE,"AFR-ELC"}</definedName>
    <definedName name="op" hidden="1">{#N/A,#N/A,FALSE,"AFR-ELC"}</definedName>
    <definedName name="P">#REF!</definedName>
    <definedName name="p.m">#REF!</definedName>
    <definedName name="Period">#REF!</definedName>
    <definedName name="PIER">#REF!</definedName>
    <definedName name="PP">#REF!</definedName>
    <definedName name="prepared">#REF!</definedName>
    <definedName name="PRIME">#REF!</definedName>
    <definedName name="_xlnm.Print_Area" localSheetId="8">'Basic Prices'!$B$2:$F$16</definedName>
    <definedName name="_xlnm.Print_Area" localSheetId="0">'Cost Adjustments'!$B$2:$D$33,'Cost Adjustments'!$E$2:$O$12,'Cost Adjustments'!$E$14:$O$33,'Cost Adjustments'!$E$35:$O$74</definedName>
    <definedName name="_xlnm.Print_Area" localSheetId="2">'CV-2'!$A$1:$I$133</definedName>
    <definedName name="_xlnm.Print_Area" localSheetId="3">'Diesel Calculation'!$A$1:$G$203</definedName>
    <definedName name="_xlnm.Print_Area" localSheetId="12">Equipment!$B$2:$I$14</definedName>
    <definedName name="_xlnm.Print_Area" localSheetId="4">'Material Calculation'!$A$1:$G$112</definedName>
    <definedName name="_xlnm.Print_Area" localSheetId="1">'Sample BOQ'!$A$1:$H$133</definedName>
    <definedName name="_xlnm.Print_Area" localSheetId="5">Summary!$B$2:$J$15</definedName>
    <definedName name="_xlnm.Print_Area" localSheetId="7">Total_Diesel!$A$1:$G$203</definedName>
    <definedName name="_xlnm.Print_Area" localSheetId="6">Total_Material!$A$1:$G$112</definedName>
    <definedName name="_xlnm.Print_Area">#REF!</definedName>
    <definedName name="Print_Area_MI" localSheetId="8">#REF!</definedName>
    <definedName name="Print_Area_MI" localSheetId="3">#REF!</definedName>
    <definedName name="Print_Area_MI" localSheetId="12">#REF!</definedName>
    <definedName name="Print_Area_MI" localSheetId="4">#REF!</definedName>
    <definedName name="Print_Area_MI" localSheetId="5">#REF!</definedName>
    <definedName name="Print_Area_MI" localSheetId="7">#REF!</definedName>
    <definedName name="Print_Area_MI" localSheetId="6">#REF!</definedName>
    <definedName name="Print_Area_MI">#REF!</definedName>
    <definedName name="_xlnm.Print_Titles" localSheetId="8">#REF!</definedName>
    <definedName name="_xlnm.Print_Titles" localSheetId="3">#REF!</definedName>
    <definedName name="_xlnm.Print_Titles" localSheetId="12">#REF!</definedName>
    <definedName name="_xlnm.Print_Titles" localSheetId="4">#REF!</definedName>
    <definedName name="_xlnm.Print_Titles" localSheetId="5">#REF!</definedName>
    <definedName name="_xlnm.Print_Titles" localSheetId="7">#REF!</definedName>
    <definedName name="_xlnm.Print_Titles" localSheetId="6">#REF!</definedName>
    <definedName name="_xlnm.Print_Titles">#REF!</definedName>
    <definedName name="PRINT_TITLES_MI" localSheetId="8">#REF!</definedName>
    <definedName name="PRINT_TITLES_MI" localSheetId="3">#REF!</definedName>
    <definedName name="PRINT_TITLES_MI" localSheetId="12">#REF!</definedName>
    <definedName name="PRINT_TITLES_MI" localSheetId="4">#REF!</definedName>
    <definedName name="PRINT_TITLES_MI" localSheetId="5">#REF!</definedName>
    <definedName name="PRINT_TITLES_MI" localSheetId="7">#REF!</definedName>
    <definedName name="PRINT_TITLES_MI" localSheetId="6">#REF!</definedName>
    <definedName name="PRINT_TITLES_MI">#REF!</definedName>
    <definedName name="PROJECT" localSheetId="8">#REF!</definedName>
    <definedName name="PROJECT" localSheetId="3">#REF!</definedName>
    <definedName name="PROJECT" localSheetId="12">#REF!</definedName>
    <definedName name="PROJECT" localSheetId="4">#REF!</definedName>
    <definedName name="PROJECT" localSheetId="5">#REF!</definedName>
    <definedName name="PROJECT" localSheetId="7">#REF!</definedName>
    <definedName name="PROJECT" localSheetId="6">#REF!</definedName>
    <definedName name="PROJECT">#REF!</definedName>
    <definedName name="q" localSheetId="8" hidden="1">{#N/A,#N/A,FALSE,"AFR-ELC"}</definedName>
    <definedName name="q" localSheetId="3" hidden="1">{#N/A,#N/A,FALSE,"AFR-ELC"}</definedName>
    <definedName name="q" localSheetId="12" hidden="1">{#N/A,#N/A,FALSE,"AFR-ELC"}</definedName>
    <definedName name="q" localSheetId="4" hidden="1">{#N/A,#N/A,FALSE,"AFR-ELC"}</definedName>
    <definedName name="q" localSheetId="5" hidden="1">{#N/A,#N/A,FALSE,"AFR-ELC"}</definedName>
    <definedName name="q" localSheetId="7" hidden="1">{#N/A,#N/A,FALSE,"AFR-ELC"}</definedName>
    <definedName name="q" localSheetId="6" hidden="1">{#N/A,#N/A,FALSE,"AFR-ELC"}</definedName>
    <definedName name="q" hidden="1">{#N/A,#N/A,FALSE,"AFR-ELC"}</definedName>
    <definedName name="qties" localSheetId="8" hidden="1">{#N/A,#N/A,FALSE,"AFR-ELC"}</definedName>
    <definedName name="qties" localSheetId="3" hidden="1">{#N/A,#N/A,FALSE,"AFR-ELC"}</definedName>
    <definedName name="qties" localSheetId="12" hidden="1">{#N/A,#N/A,FALSE,"AFR-ELC"}</definedName>
    <definedName name="qties" localSheetId="4" hidden="1">{#N/A,#N/A,FALSE,"AFR-ELC"}</definedName>
    <definedName name="qties" localSheetId="5" hidden="1">{#N/A,#N/A,FALSE,"AFR-ELC"}</definedName>
    <definedName name="qties" localSheetId="7" hidden="1">{#N/A,#N/A,FALSE,"AFR-ELC"}</definedName>
    <definedName name="qties" localSheetId="6" hidden="1">{#N/A,#N/A,FALSE,"AFR-ELC"}</definedName>
    <definedName name="qties" hidden="1">{#N/A,#N/A,FALSE,"AFR-ELC"}</definedName>
    <definedName name="qw" localSheetId="8" hidden="1">{#N/A,#N/A,FALSE,"AFR-ELC"}</definedName>
    <definedName name="qw" localSheetId="3" hidden="1">{#N/A,#N/A,FALSE,"AFR-ELC"}</definedName>
    <definedName name="qw" localSheetId="12" hidden="1">{#N/A,#N/A,FALSE,"AFR-ELC"}</definedName>
    <definedName name="qw" localSheetId="4" hidden="1">{#N/A,#N/A,FALSE,"AFR-ELC"}</definedName>
    <definedName name="qw" localSheetId="5" hidden="1">{#N/A,#N/A,FALSE,"AFR-ELC"}</definedName>
    <definedName name="qw" localSheetId="7" hidden="1">{#N/A,#N/A,FALSE,"AFR-ELC"}</definedName>
    <definedName name="qw" localSheetId="6" hidden="1">{#N/A,#N/A,FALSE,"AFR-ELC"}</definedName>
    <definedName name="qw" hidden="1">{#N/A,#N/A,FALSE,"AFR-ELC"}</definedName>
    <definedName name="RATEDM">#REF!</definedName>
    <definedName name="RATEN">#REF!</definedName>
    <definedName name="Reduction_factor">#REF!</definedName>
    <definedName name="RELOCATION_OF_ELECT._POLES">#REF!</definedName>
    <definedName name="REP">#REF!</definedName>
    <definedName name="rincash">#REF!</definedName>
    <definedName name="ROADS" localSheetId="8" hidden="1">{#N/A,#N/A,FALSE,"AFR-ELC"}</definedName>
    <definedName name="ROADS" localSheetId="3" hidden="1">{#N/A,#N/A,FALSE,"AFR-ELC"}</definedName>
    <definedName name="ROADS" localSheetId="12" hidden="1">{#N/A,#N/A,FALSE,"AFR-ELC"}</definedName>
    <definedName name="ROADS" localSheetId="4" hidden="1">{#N/A,#N/A,FALSE,"AFR-ELC"}</definedName>
    <definedName name="ROADS" localSheetId="5" hidden="1">{#N/A,#N/A,FALSE,"AFR-ELC"}</definedName>
    <definedName name="ROADS" localSheetId="7" hidden="1">{#N/A,#N/A,FALSE,"AFR-ELC"}</definedName>
    <definedName name="ROADS" localSheetId="6" hidden="1">{#N/A,#N/A,FALSE,"AFR-ELC"}</definedName>
    <definedName name="ROADS" hidden="1">{#N/A,#N/A,FALSE,"AFR-ELC"}</definedName>
    <definedName name="routcash">#REF!</definedName>
    <definedName name="RR" localSheetId="8" hidden="1">{#N/A,#N/A,FALSE,"AFR-ELC"}</definedName>
    <definedName name="RR" localSheetId="3" hidden="1">{#N/A,#N/A,FALSE,"AFR-ELC"}</definedName>
    <definedName name="RR" localSheetId="12" hidden="1">{#N/A,#N/A,FALSE,"AFR-ELC"}</definedName>
    <definedName name="RR" localSheetId="4" hidden="1">{#N/A,#N/A,FALSE,"AFR-ELC"}</definedName>
    <definedName name="RR" localSheetId="5" hidden="1">{#N/A,#N/A,FALSE,"AFR-ELC"}</definedName>
    <definedName name="RR" localSheetId="7" hidden="1">{#N/A,#N/A,FALSE,"AFR-ELC"}</definedName>
    <definedName name="RR" localSheetId="6" hidden="1">{#N/A,#N/A,FALSE,"AFR-ELC"}</definedName>
    <definedName name="RR" hidden="1">{#N/A,#N/A,FALSE,"AFR-ELC"}</definedName>
    <definedName name="RRR" localSheetId="8" hidden="1">{#N/A,#N/A,FALSE,"AFR-ELC"}</definedName>
    <definedName name="RRR" localSheetId="3" hidden="1">{#N/A,#N/A,FALSE,"AFR-ELC"}</definedName>
    <definedName name="RRR" localSheetId="12" hidden="1">{#N/A,#N/A,FALSE,"AFR-ELC"}</definedName>
    <definedName name="RRR" localSheetId="4" hidden="1">{#N/A,#N/A,FALSE,"AFR-ELC"}</definedName>
    <definedName name="RRR" localSheetId="5" hidden="1">{#N/A,#N/A,FALSE,"AFR-ELC"}</definedName>
    <definedName name="RRR" localSheetId="7" hidden="1">{#N/A,#N/A,FALSE,"AFR-ELC"}</definedName>
    <definedName name="RRR" localSheetId="6" hidden="1">{#N/A,#N/A,FALSE,"AFR-ELC"}</definedName>
    <definedName name="RRR" hidden="1">{#N/A,#N/A,FALSE,"AFR-ELC"}</definedName>
    <definedName name="rt" localSheetId="8" hidden="1">{#N/A,#N/A,FALSE,"AFR-ELC"}</definedName>
    <definedName name="rt" localSheetId="3" hidden="1">{#N/A,#N/A,FALSE,"AFR-ELC"}</definedName>
    <definedName name="rt" localSheetId="12" hidden="1">{#N/A,#N/A,FALSE,"AFR-ELC"}</definedName>
    <definedName name="rt" localSheetId="4" hidden="1">{#N/A,#N/A,FALSE,"AFR-ELC"}</definedName>
    <definedName name="rt" localSheetId="5" hidden="1">{#N/A,#N/A,FALSE,"AFR-ELC"}</definedName>
    <definedName name="rt" localSheetId="7" hidden="1">{#N/A,#N/A,FALSE,"AFR-ELC"}</definedName>
    <definedName name="rt" localSheetId="6" hidden="1">{#N/A,#N/A,FALSE,"AFR-ELC"}</definedName>
    <definedName name="rt" hidden="1">{#N/A,#N/A,FALSE,"AFR-ELC"}</definedName>
    <definedName name="S">#REF!</definedName>
    <definedName name="SAID">#REF!</definedName>
    <definedName name="SALARYNAIRA">#REF!</definedName>
    <definedName name="SAND">#REF!</definedName>
    <definedName name="SANDDM">#REF!</definedName>
    <definedName name="SANDNGN">#REF!</definedName>
    <definedName name="schedule.nos" hidden="1">#REF!</definedName>
    <definedName name="sd" localSheetId="8" hidden="1">{#N/A,#N/A,FALSE,"AFR-ELC"}</definedName>
    <definedName name="sd" localSheetId="3" hidden="1">{#N/A,#N/A,FALSE,"AFR-ELC"}</definedName>
    <definedName name="sd" localSheetId="12" hidden="1">{#N/A,#N/A,FALSE,"AFR-ELC"}</definedName>
    <definedName name="sd" localSheetId="4" hidden="1">{#N/A,#N/A,FALSE,"AFR-ELC"}</definedName>
    <definedName name="sd" localSheetId="5" hidden="1">{#N/A,#N/A,FALSE,"AFR-ELC"}</definedName>
    <definedName name="sd" localSheetId="7" hidden="1">{#N/A,#N/A,FALSE,"AFR-ELC"}</definedName>
    <definedName name="sd" localSheetId="6" hidden="1">{#N/A,#N/A,FALSE,"AFR-ELC"}</definedName>
    <definedName name="sd" hidden="1">{#N/A,#N/A,FALSE,"AFR-ELC"}</definedName>
    <definedName name="SDE">#REF!</definedName>
    <definedName name="SDP.1" localSheetId="8">#REF!</definedName>
    <definedName name="SDP.1" localSheetId="3">#REF!</definedName>
    <definedName name="SDP.1" localSheetId="12">#REF!</definedName>
    <definedName name="SDP.1" localSheetId="4">#REF!</definedName>
    <definedName name="SDP.1" localSheetId="5">#REF!</definedName>
    <definedName name="SDP.1" localSheetId="7">#REF!</definedName>
    <definedName name="SDP.1" localSheetId="6">#REF!</definedName>
    <definedName name="SDP.1">#REF!</definedName>
    <definedName name="SDP.2" localSheetId="8">#REF!</definedName>
    <definedName name="SDP.2" localSheetId="3">#REF!</definedName>
    <definedName name="SDP.2" localSheetId="12">#REF!</definedName>
    <definedName name="SDP.2" localSheetId="4">#REF!</definedName>
    <definedName name="SDP.2" localSheetId="5">#REF!</definedName>
    <definedName name="SDP.2" localSheetId="7">#REF!</definedName>
    <definedName name="SDP.2" localSheetId="6">#REF!</definedName>
    <definedName name="SDP.2">#REF!</definedName>
    <definedName name="SDP.3" localSheetId="8">#REF!</definedName>
    <definedName name="SDP.3" localSheetId="3">#REF!</definedName>
    <definedName name="SDP.3" localSheetId="12">#REF!</definedName>
    <definedName name="SDP.3" localSheetId="4">#REF!</definedName>
    <definedName name="SDP.3" localSheetId="5">#REF!</definedName>
    <definedName name="SDP.3" localSheetId="7">#REF!</definedName>
    <definedName name="SDP.3" localSheetId="6">#REF!</definedName>
    <definedName name="SDP.3">#REF!</definedName>
    <definedName name="SDRESS">#REF!</definedName>
    <definedName name="se" localSheetId="8" hidden="1">{#N/A,#N/A,FALSE,"AFR-ELC"}</definedName>
    <definedName name="se" localSheetId="3" hidden="1">{#N/A,#N/A,FALSE,"AFR-ELC"}</definedName>
    <definedName name="se" localSheetId="12" hidden="1">{#N/A,#N/A,FALSE,"AFR-ELC"}</definedName>
    <definedName name="se" localSheetId="4" hidden="1">{#N/A,#N/A,FALSE,"AFR-ELC"}</definedName>
    <definedName name="se" localSheetId="5" hidden="1">{#N/A,#N/A,FALSE,"AFR-ELC"}</definedName>
    <definedName name="se" localSheetId="7" hidden="1">{#N/A,#N/A,FALSE,"AFR-ELC"}</definedName>
    <definedName name="se" localSheetId="6" hidden="1">{#N/A,#N/A,FALSE,"AFR-ELC"}</definedName>
    <definedName name="se" hidden="1">{#N/A,#N/A,FALSE,"AFR-ELC"}</definedName>
    <definedName name="sewar1" localSheetId="8" hidden="1">{#N/A,#N/A,FALSE,"AFR-ELC"}</definedName>
    <definedName name="sewar1" localSheetId="3" hidden="1">{#N/A,#N/A,FALSE,"AFR-ELC"}</definedName>
    <definedName name="sewar1" localSheetId="12" hidden="1">{#N/A,#N/A,FALSE,"AFR-ELC"}</definedName>
    <definedName name="sewar1" localSheetId="4" hidden="1">{#N/A,#N/A,FALSE,"AFR-ELC"}</definedName>
    <definedName name="sewar1" localSheetId="5" hidden="1">{#N/A,#N/A,FALSE,"AFR-ELC"}</definedName>
    <definedName name="sewar1" localSheetId="7" hidden="1">{#N/A,#N/A,FALSE,"AFR-ELC"}</definedName>
    <definedName name="sewar1" localSheetId="6" hidden="1">{#N/A,#N/A,FALSE,"AFR-ELC"}</definedName>
    <definedName name="sewar1" hidden="1">{#N/A,#N/A,FALSE,"AFR-ELC"}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61">#N/A</definedName>
    <definedName name="SHARED_FORMULA_162">#N/A</definedName>
    <definedName name="SHARED_FORMULA_163">#N/A</definedName>
    <definedName name="SHARED_FORMULA_164">#N/A</definedName>
    <definedName name="SHARED_FORMULA_165">#N/A</definedName>
    <definedName name="SHARED_FORMULA_166">#N/A</definedName>
    <definedName name="SHARED_FORMULA_167">#N/A</definedName>
    <definedName name="SHARED_FORMULA_168">#N/A</definedName>
    <definedName name="SHARED_FORMULA_169">#N/A</definedName>
    <definedName name="SHARED_FORMULA_17">#N/A</definedName>
    <definedName name="SHARED_FORMULA_170">#N/A</definedName>
    <definedName name="SHARED_FORMULA_171">#N/A</definedName>
    <definedName name="SHARED_FORMULA_172">#N/A</definedName>
    <definedName name="SHARED_FORMULA_173">#N/A</definedName>
    <definedName name="SHARED_FORMULA_174">#N/A</definedName>
    <definedName name="SHARED_FORMULA_175">#N/A</definedName>
    <definedName name="SHARED_FORMULA_176">#N/A</definedName>
    <definedName name="SHARED_FORMULA_177">#N/A</definedName>
    <definedName name="SHARED_FORMULA_178">#N/A</definedName>
    <definedName name="SHARED_FORMULA_179">#N/A</definedName>
    <definedName name="SHARED_FORMULA_18">#N/A</definedName>
    <definedName name="SHARED_FORMULA_180">#N/A</definedName>
    <definedName name="SHARED_FORMULA_181">#N/A</definedName>
    <definedName name="SHARED_FORMULA_182">#N/A</definedName>
    <definedName name="SHARED_FORMULA_183">#N/A</definedName>
    <definedName name="SHARED_FORMULA_184">#N/A</definedName>
    <definedName name="SHARED_FORMULA_185">#N/A</definedName>
    <definedName name="SHARED_FORMULA_186">#N/A</definedName>
    <definedName name="SHARED_FORMULA_187">#N/A</definedName>
    <definedName name="SHARED_FORMULA_188">#N/A</definedName>
    <definedName name="SHARED_FORMULA_189">#N/A</definedName>
    <definedName name="SHARED_FORMULA_19">#N/A</definedName>
    <definedName name="SHARED_FORMULA_190">#N/A</definedName>
    <definedName name="SHARED_FORMULA_191">#N/A</definedName>
    <definedName name="SHARED_FORMULA_192">#N/A</definedName>
    <definedName name="SHARED_FORMULA_193">#N/A</definedName>
    <definedName name="SHARED_FORMULA_194">#N/A</definedName>
    <definedName name="SHARED_FORMULA_195">#N/A</definedName>
    <definedName name="SHARED_FORMULA_196">#N/A</definedName>
    <definedName name="SHARED_FORMULA_197">#N/A</definedName>
    <definedName name="SHARED_FORMULA_198">#N/A</definedName>
    <definedName name="SHARED_FORMULA_199">#N/A</definedName>
    <definedName name="SHARED_FORMULA_2">#N/A</definedName>
    <definedName name="SHARED_FORMULA_20">#N/A</definedName>
    <definedName name="SHARED_FORMULA_200">#N/A</definedName>
    <definedName name="SHARED_FORMULA_201">#N/A</definedName>
    <definedName name="SHARED_FORMULA_202">#N/A</definedName>
    <definedName name="SHARED_FORMULA_203">#N/A</definedName>
    <definedName name="SHARED_FORMULA_204">#N/A</definedName>
    <definedName name="SHARED_FORMULA_205">#N/A</definedName>
    <definedName name="SHARED_FORMULA_206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SHOP">#REF!</definedName>
    <definedName name="SHOPS">#REF!</definedName>
    <definedName name="solcof2">#REF!</definedName>
    <definedName name="solcof3">#REF!</definedName>
    <definedName name="SPAN" localSheetId="8">#REF!</definedName>
    <definedName name="SPAN" localSheetId="3">#REF!</definedName>
    <definedName name="SPAN" localSheetId="12">#REF!</definedName>
    <definedName name="SPAN" localSheetId="4">#REF!</definedName>
    <definedName name="SPAN" localSheetId="5">#REF!</definedName>
    <definedName name="SPAN" localSheetId="7">#REF!</definedName>
    <definedName name="SPAN" localSheetId="6">#REF!</definedName>
    <definedName name="SPAN">#REF!</definedName>
    <definedName name="start" localSheetId="8">#REF!</definedName>
    <definedName name="start" localSheetId="3">#REF!</definedName>
    <definedName name="start" localSheetId="12">#REF!</definedName>
    <definedName name="start" localSheetId="4">#REF!</definedName>
    <definedName name="start" localSheetId="5">#REF!</definedName>
    <definedName name="start" localSheetId="7">#REF!</definedName>
    <definedName name="start" localSheetId="6">#REF!</definedName>
    <definedName name="start">#REF!</definedName>
    <definedName name="STL" localSheetId="8">#REF!</definedName>
    <definedName name="STL" localSheetId="3">#REF!</definedName>
    <definedName name="STL" localSheetId="12">#REF!</definedName>
    <definedName name="STL" localSheetId="4">#REF!</definedName>
    <definedName name="STL" localSheetId="5">#REF!</definedName>
    <definedName name="STL" localSheetId="7">#REF!</definedName>
    <definedName name="STL" localSheetId="6">#REF!</definedName>
    <definedName name="STL">#REF!</definedName>
    <definedName name="STORT">#REF!</definedName>
    <definedName name="STORY">#REF!</definedName>
    <definedName name="SUBJECT">#REF!</definedName>
    <definedName name="T">#REF!</definedName>
    <definedName name="TABLE">#REF!</definedName>
    <definedName name="Tankdurchmesser">#REF!</definedName>
    <definedName name="Tankfläche">#REF!</definedName>
    <definedName name="Tankflaeche">#REF!</definedName>
    <definedName name="THM">#REF!</definedName>
    <definedName name="time">#REF!</definedName>
    <definedName name="TPT">#REF!</definedName>
    <definedName name="ttt" localSheetId="8" hidden="1">{#N/A,#N/A,FALSE,"AFR-ELC"}</definedName>
    <definedName name="ttt" localSheetId="3" hidden="1">{#N/A,#N/A,FALSE,"AFR-ELC"}</definedName>
    <definedName name="ttt" localSheetId="12" hidden="1">{#N/A,#N/A,FALSE,"AFR-ELC"}</definedName>
    <definedName name="ttt" localSheetId="4" hidden="1">{#N/A,#N/A,FALSE,"AFR-ELC"}</definedName>
    <definedName name="ttt" localSheetId="5" hidden="1">{#N/A,#N/A,FALSE,"AFR-ELC"}</definedName>
    <definedName name="ttt" localSheetId="7" hidden="1">{#N/A,#N/A,FALSE,"AFR-ELC"}</definedName>
    <definedName name="ttt" localSheetId="6" hidden="1">{#N/A,#N/A,FALSE,"AFR-ELC"}</definedName>
    <definedName name="ttt" hidden="1">{#N/A,#N/A,FALSE,"AFR-ELC"}</definedName>
    <definedName name="twertw">#REF!</definedName>
    <definedName name="ty" localSheetId="8" hidden="1">{#N/A,#N/A,FALSE,"AFR-ELC"}</definedName>
    <definedName name="ty" localSheetId="3" hidden="1">{#N/A,#N/A,FALSE,"AFR-ELC"}</definedName>
    <definedName name="ty" localSheetId="12" hidden="1">{#N/A,#N/A,FALSE,"AFR-ELC"}</definedName>
    <definedName name="ty" localSheetId="4" hidden="1">{#N/A,#N/A,FALSE,"AFR-ELC"}</definedName>
    <definedName name="ty" localSheetId="5" hidden="1">{#N/A,#N/A,FALSE,"AFR-ELC"}</definedName>
    <definedName name="ty" localSheetId="7" hidden="1">{#N/A,#N/A,FALSE,"AFR-ELC"}</definedName>
    <definedName name="ty" localSheetId="6" hidden="1">{#N/A,#N/A,FALSE,"AFR-ELC"}</definedName>
    <definedName name="ty" hidden="1">{#N/A,#N/A,FALSE,"AFR-ELC"}</definedName>
    <definedName name="TYRE">#REF!</definedName>
    <definedName name="tyy" localSheetId="8" hidden="1">{#N/A,#N/A,FALSE,"AFR-ELC"}</definedName>
    <definedName name="tyy" localSheetId="3" hidden="1">{#N/A,#N/A,FALSE,"AFR-ELC"}</definedName>
    <definedName name="tyy" localSheetId="12" hidden="1">{#N/A,#N/A,FALSE,"AFR-ELC"}</definedName>
    <definedName name="tyy" localSheetId="4" hidden="1">{#N/A,#N/A,FALSE,"AFR-ELC"}</definedName>
    <definedName name="tyy" localSheetId="5" hidden="1">{#N/A,#N/A,FALSE,"AFR-ELC"}</definedName>
    <definedName name="tyy" localSheetId="7" hidden="1">{#N/A,#N/A,FALSE,"AFR-ELC"}</definedName>
    <definedName name="tyy" localSheetId="6" hidden="1">{#N/A,#N/A,FALSE,"AFR-ELC"}</definedName>
    <definedName name="tyy" hidden="1">{#N/A,#N/A,FALSE,"AFR-ELC"}</definedName>
    <definedName name="U">#REF!</definedName>
    <definedName name="ui" localSheetId="8" hidden="1">{#N/A,#N/A,FALSE,"AFR-ELC"}</definedName>
    <definedName name="ui" localSheetId="3" hidden="1">{#N/A,#N/A,FALSE,"AFR-ELC"}</definedName>
    <definedName name="ui" localSheetId="12" hidden="1">{#N/A,#N/A,FALSE,"AFR-ELC"}</definedName>
    <definedName name="ui" localSheetId="4" hidden="1">{#N/A,#N/A,FALSE,"AFR-ELC"}</definedName>
    <definedName name="ui" localSheetId="5" hidden="1">{#N/A,#N/A,FALSE,"AFR-ELC"}</definedName>
    <definedName name="ui" localSheetId="7" hidden="1">{#N/A,#N/A,FALSE,"AFR-ELC"}</definedName>
    <definedName name="ui" localSheetId="6" hidden="1">{#N/A,#N/A,FALSE,"AFR-ELC"}</definedName>
    <definedName name="ui" hidden="1">{#N/A,#N/A,FALSE,"AFR-ELC"}</definedName>
    <definedName name="v" localSheetId="8" hidden="1">{#N/A,#N/A,FALSE,"AFR-ELC"}</definedName>
    <definedName name="v" localSheetId="3" hidden="1">{#N/A,#N/A,FALSE,"AFR-ELC"}</definedName>
    <definedName name="v" localSheetId="12" hidden="1">{#N/A,#N/A,FALSE,"AFR-ELC"}</definedName>
    <definedName name="v" localSheetId="4" hidden="1">{#N/A,#N/A,FALSE,"AFR-ELC"}</definedName>
    <definedName name="v" localSheetId="5" hidden="1">{#N/A,#N/A,FALSE,"AFR-ELC"}</definedName>
    <definedName name="v" localSheetId="7" hidden="1">{#N/A,#N/A,FALSE,"AFR-ELC"}</definedName>
    <definedName name="v" localSheetId="6" hidden="1">{#N/A,#N/A,FALSE,"AFR-ELC"}</definedName>
    <definedName name="v" hidden="1">{#N/A,#N/A,FALSE,"AFR-ELC"}</definedName>
    <definedName name="vbccvb">#REF!</definedName>
    <definedName name="vblkvlc">#REF!</definedName>
    <definedName name="w" localSheetId="8" hidden="1">{#N/A,#N/A,FALSE,"AFR-ELC"}</definedName>
    <definedName name="w" localSheetId="3" hidden="1">{#N/A,#N/A,FALSE,"AFR-ELC"}</definedName>
    <definedName name="w" localSheetId="12" hidden="1">{#N/A,#N/A,FALSE,"AFR-ELC"}</definedName>
    <definedName name="w" localSheetId="4" hidden="1">{#N/A,#N/A,FALSE,"AFR-ELC"}</definedName>
    <definedName name="w" localSheetId="5" hidden="1">{#N/A,#N/A,FALSE,"AFR-ELC"}</definedName>
    <definedName name="w" localSheetId="7" hidden="1">{#N/A,#N/A,FALSE,"AFR-ELC"}</definedName>
    <definedName name="w" localSheetId="6" hidden="1">{#N/A,#N/A,FALSE,"AFR-ELC"}</definedName>
    <definedName name="w" hidden="1">{#N/A,#N/A,FALSE,"AFR-ELC"}</definedName>
    <definedName name="we" localSheetId="8" hidden="1">{#N/A,#N/A,FALSE,"AFR-ELC"}</definedName>
    <definedName name="we" localSheetId="3" hidden="1">{#N/A,#N/A,FALSE,"AFR-ELC"}</definedName>
    <definedName name="we" localSheetId="12" hidden="1">{#N/A,#N/A,FALSE,"AFR-ELC"}</definedName>
    <definedName name="we" localSheetId="4" hidden="1">{#N/A,#N/A,FALSE,"AFR-ELC"}</definedName>
    <definedName name="we" localSheetId="5" hidden="1">{#N/A,#N/A,FALSE,"AFR-ELC"}</definedName>
    <definedName name="we" localSheetId="7" hidden="1">{#N/A,#N/A,FALSE,"AFR-ELC"}</definedName>
    <definedName name="we" localSheetId="6" hidden="1">{#N/A,#N/A,FALSE,"AFR-ELC"}</definedName>
    <definedName name="we" hidden="1">{#N/A,#N/A,FALSE,"AFR-ELC"}</definedName>
    <definedName name="WEAR">#REF!</definedName>
    <definedName name="WEARDM">#REF!</definedName>
    <definedName name="WEARNGN">#REF!</definedName>
    <definedName name="works">#REF!</definedName>
    <definedName name="wrn.ABUBAKAR._.RIMI._.KAD." localSheetId="8" hidden="1">{#N/A,#N/A,FALSE,"AFR-ELC"}</definedName>
    <definedName name="wrn.ABUBAKAR._.RIMI._.KAD." localSheetId="3" hidden="1">{#N/A,#N/A,FALSE,"AFR-ELC"}</definedName>
    <definedName name="wrn.ABUBAKAR._.RIMI._.KAD." localSheetId="12" hidden="1">{#N/A,#N/A,FALSE,"AFR-ELC"}</definedName>
    <definedName name="wrn.ABUBAKAR._.RIMI._.KAD." localSheetId="4" hidden="1">{#N/A,#N/A,FALSE,"AFR-ELC"}</definedName>
    <definedName name="wrn.ABUBAKAR._.RIMI._.KAD." localSheetId="5" hidden="1">{#N/A,#N/A,FALSE,"AFR-ELC"}</definedName>
    <definedName name="wrn.ABUBAKAR._.RIMI._.KAD." localSheetId="7" hidden="1">{#N/A,#N/A,FALSE,"AFR-ELC"}</definedName>
    <definedName name="wrn.ABUBAKAR._.RIMI._.KAD." localSheetId="6" hidden="1">{#N/A,#N/A,FALSE,"AFR-ELC"}</definedName>
    <definedName name="wrn.ABUBAKAR._.RIMI._.KAD." hidden="1">{#N/A,#N/A,FALSE,"AFR-ELC"}</definedName>
    <definedName name="wrn.AFRIBANK._.ELECTRICAL._.BILL._.by._.Effiong._.A.._.Uko." localSheetId="8" hidden="1">{#N/A,#N/A,FALSE,"AFR-ELC"}</definedName>
    <definedName name="wrn.AFRIBANK._.ELECTRICAL._.BILL._.by._.Effiong._.A.._.Uko." localSheetId="3" hidden="1">{#N/A,#N/A,FALSE,"AFR-ELC"}</definedName>
    <definedName name="wrn.AFRIBANK._.ELECTRICAL._.BILL._.by._.Effiong._.A.._.Uko." localSheetId="12" hidden="1">{#N/A,#N/A,FALSE,"AFR-ELC"}</definedName>
    <definedName name="wrn.AFRIBANK._.ELECTRICAL._.BILL._.by._.Effiong._.A.._.Uko." localSheetId="4" hidden="1">{#N/A,#N/A,FALSE,"AFR-ELC"}</definedName>
    <definedName name="wrn.AFRIBANK._.ELECTRICAL._.BILL._.by._.Effiong._.A.._.Uko." localSheetId="5" hidden="1">{#N/A,#N/A,FALSE,"AFR-ELC"}</definedName>
    <definedName name="wrn.AFRIBANK._.ELECTRICAL._.BILL._.by._.Effiong._.A.._.Uko." localSheetId="7" hidden="1">{#N/A,#N/A,FALSE,"AFR-ELC"}</definedName>
    <definedName name="wrn.AFRIBANK._.ELECTRICAL._.BILL._.by._.Effiong._.A.._.Uko." localSheetId="6" hidden="1">{#N/A,#N/A,FALSE,"AFR-ELC"}</definedName>
    <definedName name="wrn.AFRIBANK._.ELECTRICAL._.BILL._.by._.Effiong._.A.._.Uko." hidden="1">{#N/A,#N/A,FALSE,"AFR-ELC"}</definedName>
    <definedName name="WW" localSheetId="8" hidden="1">{#N/A,#N/A,FALSE,"AFR-ELC"}</definedName>
    <definedName name="WW" localSheetId="3" hidden="1">{#N/A,#N/A,FALSE,"AFR-ELC"}</definedName>
    <definedName name="WW" localSheetId="12" hidden="1">{#N/A,#N/A,FALSE,"AFR-ELC"}</definedName>
    <definedName name="WW" localSheetId="4" hidden="1">{#N/A,#N/A,FALSE,"AFR-ELC"}</definedName>
    <definedName name="WW" localSheetId="5" hidden="1">{#N/A,#N/A,FALSE,"AFR-ELC"}</definedName>
    <definedName name="WW" localSheetId="7" hidden="1">{#N/A,#N/A,FALSE,"AFR-ELC"}</definedName>
    <definedName name="WW" localSheetId="6" hidden="1">{#N/A,#N/A,FALSE,"AFR-ELC"}</definedName>
    <definedName name="WW" hidden="1">{#N/A,#N/A,FALSE,"AFR-ELC"}</definedName>
    <definedName name="www" localSheetId="8" hidden="1">{#N/A,#N/A,FALSE,"AFR-ELC"}</definedName>
    <definedName name="www" localSheetId="3" hidden="1">{#N/A,#N/A,FALSE,"AFR-ELC"}</definedName>
    <definedName name="www" localSheetId="12" hidden="1">{#N/A,#N/A,FALSE,"AFR-ELC"}</definedName>
    <definedName name="www" localSheetId="4" hidden="1">{#N/A,#N/A,FALSE,"AFR-ELC"}</definedName>
    <definedName name="www" localSheetId="5" hidden="1">{#N/A,#N/A,FALSE,"AFR-ELC"}</definedName>
    <definedName name="www" localSheetId="7" hidden="1">{#N/A,#N/A,FALSE,"AFR-ELC"}</definedName>
    <definedName name="www" localSheetId="6" hidden="1">{#N/A,#N/A,FALSE,"AFR-ELC"}</definedName>
    <definedName name="www" hidden="1">{#N/A,#N/A,FALSE,"AFR-ELC"}</definedName>
    <definedName name="X">#REF!</definedName>
    <definedName name="XXXX" localSheetId="8" hidden="1">{#N/A,#N/A,FALSE,"AFR-ELC"}</definedName>
    <definedName name="XXXX" localSheetId="3" hidden="1">{#N/A,#N/A,FALSE,"AFR-ELC"}</definedName>
    <definedName name="XXXX" localSheetId="12" hidden="1">{#N/A,#N/A,FALSE,"AFR-ELC"}</definedName>
    <definedName name="XXXX" localSheetId="4" hidden="1">{#N/A,#N/A,FALSE,"AFR-ELC"}</definedName>
    <definedName name="XXXX" localSheetId="5" hidden="1">{#N/A,#N/A,FALSE,"AFR-ELC"}</definedName>
    <definedName name="XXXX" localSheetId="7" hidden="1">{#N/A,#N/A,FALSE,"AFR-ELC"}</definedName>
    <definedName name="XXXX" localSheetId="6" hidden="1">{#N/A,#N/A,FALSE,"AFR-ELC"}</definedName>
    <definedName name="XXXX" hidden="1">{#N/A,#N/A,FALSE,"AFR-ELC"}</definedName>
    <definedName name="Y">#REF!</definedName>
    <definedName name="ykujdfku" localSheetId="8" hidden="1">{#N/A,#N/A,FALSE,"AFR-ELC"}</definedName>
    <definedName name="ykujdfku" localSheetId="3" hidden="1">{#N/A,#N/A,FALSE,"AFR-ELC"}</definedName>
    <definedName name="ykujdfku" localSheetId="12" hidden="1">{#N/A,#N/A,FALSE,"AFR-ELC"}</definedName>
    <definedName name="ykujdfku" localSheetId="4" hidden="1">{#N/A,#N/A,FALSE,"AFR-ELC"}</definedName>
    <definedName name="ykujdfku" localSheetId="5" hidden="1">{#N/A,#N/A,FALSE,"AFR-ELC"}</definedName>
    <definedName name="ykujdfku" localSheetId="7" hidden="1">{#N/A,#N/A,FALSE,"AFR-ELC"}</definedName>
    <definedName name="ykujdfku" localSheetId="6" hidden="1">{#N/A,#N/A,FALSE,"AFR-ELC"}</definedName>
    <definedName name="ykujdfku" hidden="1">{#N/A,#N/A,FALSE,"AFR-ELC"}</definedName>
    <definedName name="yo" localSheetId="8" hidden="1">{#N/A,#N/A,FALSE,"AFR-ELC"}</definedName>
    <definedName name="yo" localSheetId="3" hidden="1">{#N/A,#N/A,FALSE,"AFR-ELC"}</definedName>
    <definedName name="yo" localSheetId="12" hidden="1">{#N/A,#N/A,FALSE,"AFR-ELC"}</definedName>
    <definedName name="yo" localSheetId="4" hidden="1">{#N/A,#N/A,FALSE,"AFR-ELC"}</definedName>
    <definedName name="yo" localSheetId="5" hidden="1">{#N/A,#N/A,FALSE,"AFR-ELC"}</definedName>
    <definedName name="yo" localSheetId="7" hidden="1">{#N/A,#N/A,FALSE,"AFR-ELC"}</definedName>
    <definedName name="yo" localSheetId="6" hidden="1">{#N/A,#N/A,FALSE,"AFR-ELC"}</definedName>
    <definedName name="yo" hidden="1">{#N/A,#N/A,FALSE,"AFR-ELC"}</definedName>
    <definedName name="yu" localSheetId="8" hidden="1">{#N/A,#N/A,FALSE,"AFR-ELC"}</definedName>
    <definedName name="yu" localSheetId="3" hidden="1">{#N/A,#N/A,FALSE,"AFR-ELC"}</definedName>
    <definedName name="yu" localSheetId="12" hidden="1">{#N/A,#N/A,FALSE,"AFR-ELC"}</definedName>
    <definedName name="yu" localSheetId="4" hidden="1">{#N/A,#N/A,FALSE,"AFR-ELC"}</definedName>
    <definedName name="yu" localSheetId="5" hidden="1">{#N/A,#N/A,FALSE,"AFR-ELC"}</definedName>
    <definedName name="yu" localSheetId="7" hidden="1">{#N/A,#N/A,FALSE,"AFR-ELC"}</definedName>
    <definedName name="yu" localSheetId="6" hidden="1">{#N/A,#N/A,FALSE,"AFR-ELC"}</definedName>
    <definedName name="yu" hidden="1">{#N/A,#N/A,FALSE,"AFR-ELC"}</definedName>
    <definedName name="Z">#REF!</definedName>
    <definedName name="zo" localSheetId="8" hidden="1">{#N/A,#N/A,FALSE,"AFR-ELC"}</definedName>
    <definedName name="zo" localSheetId="3" hidden="1">{#N/A,#N/A,FALSE,"AFR-ELC"}</definedName>
    <definedName name="zo" localSheetId="12" hidden="1">{#N/A,#N/A,FALSE,"AFR-ELC"}</definedName>
    <definedName name="zo" localSheetId="4" hidden="1">{#N/A,#N/A,FALSE,"AFR-ELC"}</definedName>
    <definedName name="zo" localSheetId="5" hidden="1">{#N/A,#N/A,FALSE,"AFR-ELC"}</definedName>
    <definedName name="zo" localSheetId="7" hidden="1">{#N/A,#N/A,FALSE,"AFR-ELC"}</definedName>
    <definedName name="zo" localSheetId="6" hidden="1">{#N/A,#N/A,FALSE,"AFR-ELC"}</definedName>
    <definedName name="zo" hidden="1">{#N/A,#N/A,FALSE,"AFR-ELC"}</definedName>
    <definedName name="ا264">#REF!</definedName>
    <definedName name="ب1180">#REF!</definedName>
    <definedName name="ب293">#REF!</definedName>
    <definedName name="ث222">#REF!</definedName>
    <definedName name="جدول">#REF!</definedName>
    <definedName name="ش" localSheetId="8" hidden="1">{#N/A,#N/A,FALSE,"AFR-ELC"}</definedName>
    <definedName name="ش" localSheetId="3" hidden="1">{#N/A,#N/A,FALSE,"AFR-ELC"}</definedName>
    <definedName name="ش" localSheetId="12" hidden="1">{#N/A,#N/A,FALSE,"AFR-ELC"}</definedName>
    <definedName name="ش" localSheetId="4" hidden="1">{#N/A,#N/A,FALSE,"AFR-ELC"}</definedName>
    <definedName name="ش" localSheetId="5" hidden="1">{#N/A,#N/A,FALSE,"AFR-ELC"}</definedName>
    <definedName name="ش" localSheetId="7" hidden="1">{#N/A,#N/A,FALSE,"AFR-ELC"}</definedName>
    <definedName name="ش" localSheetId="6" hidden="1">{#N/A,#N/A,FALSE,"AFR-ELC"}</definedName>
    <definedName name="ش" hidden="1">{#N/A,#N/A,FALSE,"AFR-ELC"}</definedName>
    <definedName name="ى3">#REF!</definedName>
    <definedName name="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PI_2023_b5f47b47-fd30-4536-adb2-30f289cf077f" name="CPI_2023" connection="Query - CPI_2023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22" l="1"/>
  <c r="H64" i="22"/>
  <c r="H63" i="22"/>
  <c r="H62" i="22"/>
  <c r="H61" i="22"/>
  <c r="H68" i="22"/>
  <c r="H67" i="22"/>
  <c r="H66" i="22"/>
  <c r="H65" i="22"/>
  <c r="H60" i="22"/>
  <c r="D61" i="22"/>
  <c r="D62" i="22"/>
  <c r="D63" i="22"/>
  <c r="D64" i="22"/>
  <c r="D65" i="22"/>
  <c r="D66" i="22"/>
  <c r="D67" i="22"/>
  <c r="D68" i="22"/>
  <c r="D60" i="22"/>
  <c r="E69" i="22"/>
  <c r="E68" i="22"/>
  <c r="E59" i="22"/>
  <c r="D90" i="4"/>
  <c r="E40" i="22"/>
  <c r="H40" i="22" s="1"/>
  <c r="G7" i="29"/>
  <c r="H45" i="22"/>
  <c r="E39" i="22"/>
  <c r="D39" i="22"/>
  <c r="C173" i="31"/>
  <c r="C157" i="31"/>
  <c r="C131" i="31"/>
  <c r="C113" i="31"/>
  <c r="C128" i="31" s="1"/>
  <c r="C98" i="31"/>
  <c r="C81" i="31"/>
  <c r="C64" i="31"/>
  <c r="C78" i="31" s="1"/>
  <c r="C44" i="31"/>
  <c r="C60" i="31" s="1"/>
  <c r="C24" i="31"/>
  <c r="C3" i="31"/>
  <c r="A202" i="31"/>
  <c r="B199" i="31"/>
  <c r="A198" i="31"/>
  <c r="B195" i="31"/>
  <c r="E188" i="31"/>
  <c r="E185" i="31"/>
  <c r="E184" i="31"/>
  <c r="E183" i="31"/>
  <c r="E182" i="31"/>
  <c r="E186" i="31" s="1"/>
  <c r="C188" i="31" s="1"/>
  <c r="F188" i="31" s="1"/>
  <c r="E190" i="31" s="1"/>
  <c r="E181" i="31"/>
  <c r="E180" i="31"/>
  <c r="D173" i="31"/>
  <c r="C190" i="31"/>
  <c r="B173" i="31"/>
  <c r="B202" i="31" s="1"/>
  <c r="A173" i="31"/>
  <c r="E168" i="31"/>
  <c r="E165" i="31"/>
  <c r="E164" i="31"/>
  <c r="E163" i="31"/>
  <c r="E166" i="31" s="1"/>
  <c r="C168" i="31" s="1"/>
  <c r="F168" i="31" s="1"/>
  <c r="E170" i="31" s="1"/>
  <c r="D157" i="31"/>
  <c r="C170" i="31"/>
  <c r="B157" i="31"/>
  <c r="B201" i="31" s="1"/>
  <c r="A157" i="31"/>
  <c r="A201" i="31" s="1"/>
  <c r="E152" i="31"/>
  <c r="E149" i="31"/>
  <c r="E148" i="31"/>
  <c r="E147" i="31"/>
  <c r="E146" i="31"/>
  <c r="E145" i="31"/>
  <c r="E150" i="31" s="1"/>
  <c r="E140" i="31"/>
  <c r="E139" i="31"/>
  <c r="E138" i="31"/>
  <c r="E141" i="31" s="1"/>
  <c r="C152" i="31" s="1"/>
  <c r="F152" i="31" s="1"/>
  <c r="E154" i="31" s="1"/>
  <c r="D131" i="31"/>
  <c r="C154" i="31"/>
  <c r="B131" i="31"/>
  <c r="B200" i="31" s="1"/>
  <c r="A131" i="31"/>
  <c r="A200" i="31" s="1"/>
  <c r="E126" i="31"/>
  <c r="E123" i="31"/>
  <c r="E122" i="31"/>
  <c r="E121" i="31"/>
  <c r="E120" i="31"/>
  <c r="E119" i="31"/>
  <c r="E124" i="31" s="1"/>
  <c r="C126" i="31" s="1"/>
  <c r="F126" i="31" s="1"/>
  <c r="E128" i="31" s="1"/>
  <c r="D113" i="31"/>
  <c r="B113" i="31"/>
  <c r="A113" i="31"/>
  <c r="A199" i="31" s="1"/>
  <c r="E108" i="31"/>
  <c r="E105" i="31"/>
  <c r="E106" i="31" s="1"/>
  <c r="C108" i="31" s="1"/>
  <c r="F108" i="31" s="1"/>
  <c r="E110" i="31" s="1"/>
  <c r="F110" i="31" s="1"/>
  <c r="F198" i="31" s="1"/>
  <c r="E104" i="31"/>
  <c r="D98" i="31"/>
  <c r="C110" i="31"/>
  <c r="B98" i="31"/>
  <c r="B198" i="31" s="1"/>
  <c r="A98" i="31"/>
  <c r="C95" i="31"/>
  <c r="E93" i="31"/>
  <c r="E91" i="31"/>
  <c r="C93" i="31" s="1"/>
  <c r="F93" i="31" s="1"/>
  <c r="E95" i="31" s="1"/>
  <c r="E90" i="31"/>
  <c r="E89" i="31"/>
  <c r="E88" i="31"/>
  <c r="D81" i="31"/>
  <c r="B81" i="31"/>
  <c r="B197" i="31" s="1"/>
  <c r="A81" i="31"/>
  <c r="A197" i="31" s="1"/>
  <c r="E76" i="31"/>
  <c r="E73" i="31"/>
  <c r="E72" i="31"/>
  <c r="E74" i="31" s="1"/>
  <c r="C76" i="31" s="1"/>
  <c r="F76" i="31" s="1"/>
  <c r="E78" i="31" s="1"/>
  <c r="E71" i="31"/>
  <c r="D64" i="31"/>
  <c r="B64" i="31"/>
  <c r="B196" i="31" s="1"/>
  <c r="A64" i="31"/>
  <c r="A196" i="31" s="1"/>
  <c r="E58" i="31"/>
  <c r="E56" i="31"/>
  <c r="C58" i="31" s="1"/>
  <c r="F58" i="31" s="1"/>
  <c r="E60" i="31" s="1"/>
  <c r="E55" i="31"/>
  <c r="E54" i="31"/>
  <c r="E53" i="31"/>
  <c r="D44" i="31"/>
  <c r="B44" i="31"/>
  <c r="A44" i="31"/>
  <c r="E38" i="31"/>
  <c r="E35" i="31"/>
  <c r="E34" i="31"/>
  <c r="E36" i="31" s="1"/>
  <c r="C38" i="31" s="1"/>
  <c r="F38" i="31" s="1"/>
  <c r="E40" i="31" s="1"/>
  <c r="F40" i="31" s="1"/>
  <c r="E33" i="31"/>
  <c r="D24" i="31"/>
  <c r="C40" i="31"/>
  <c r="B24" i="31"/>
  <c r="A24" i="31"/>
  <c r="C20" i="31"/>
  <c r="E18" i="31"/>
  <c r="E16" i="31"/>
  <c r="C18" i="31" s="1"/>
  <c r="F18" i="31" s="1"/>
  <c r="E20" i="31" s="1"/>
  <c r="F20" i="31" s="1"/>
  <c r="F195" i="31" s="1"/>
  <c r="E15" i="31"/>
  <c r="E14" i="31"/>
  <c r="E13" i="31"/>
  <c r="D3" i="31"/>
  <c r="B3" i="31"/>
  <c r="A3" i="31"/>
  <c r="A195" i="31" s="1"/>
  <c r="E41" i="22"/>
  <c r="E38" i="22"/>
  <c r="E37" i="22"/>
  <c r="E36" i="22"/>
  <c r="D37" i="22"/>
  <c r="D36" i="22"/>
  <c r="E109" i="30"/>
  <c r="E110" i="30"/>
  <c r="H9" i="29"/>
  <c r="J9" i="29" s="1"/>
  <c r="G9" i="29"/>
  <c r="F8" i="29"/>
  <c r="F9" i="29"/>
  <c r="E9" i="29"/>
  <c r="E109" i="24"/>
  <c r="E110" i="24"/>
  <c r="E35" i="22"/>
  <c r="E34" i="22"/>
  <c r="D38" i="22"/>
  <c r="D95" i="30"/>
  <c r="C101" i="30" s="1"/>
  <c r="D101" i="30" s="1"/>
  <c r="E101" i="30" s="1"/>
  <c r="E111" i="30" s="1"/>
  <c r="D74" i="30"/>
  <c r="C85" i="30" s="1"/>
  <c r="D85" i="30" s="1"/>
  <c r="E85" i="30" s="1"/>
  <c r="D53" i="30"/>
  <c r="C70" i="30" s="1"/>
  <c r="D70" i="30" s="1"/>
  <c r="E70" i="30" s="1"/>
  <c r="E112" i="30" s="1"/>
  <c r="D41" i="22" s="1"/>
  <c r="D42" i="30"/>
  <c r="C21" i="30"/>
  <c r="C3" i="30"/>
  <c r="D16" i="30" s="1"/>
  <c r="E16" i="30" s="1"/>
  <c r="C95" i="30"/>
  <c r="B95" i="30"/>
  <c r="A95" i="30"/>
  <c r="C91" i="30"/>
  <c r="D91" i="30" s="1"/>
  <c r="E91" i="30" s="1"/>
  <c r="C89" i="30"/>
  <c r="D89" i="30" s="1"/>
  <c r="E89" i="30" s="1"/>
  <c r="C87" i="30"/>
  <c r="D87" i="30" s="1"/>
  <c r="E87" i="30" s="1"/>
  <c r="C74" i="30"/>
  <c r="B74" i="30"/>
  <c r="A74" i="30"/>
  <c r="C68" i="30"/>
  <c r="D68" i="30" s="1"/>
  <c r="E68" i="30" s="1"/>
  <c r="C53" i="30"/>
  <c r="B53" i="30"/>
  <c r="A53" i="30"/>
  <c r="B52" i="30"/>
  <c r="A52" i="30"/>
  <c r="D49" i="30"/>
  <c r="E49" i="30" s="1"/>
  <c r="C42" i="30"/>
  <c r="B42" i="30"/>
  <c r="A42" i="30"/>
  <c r="B40" i="30"/>
  <c r="A40" i="30"/>
  <c r="D21" i="30"/>
  <c r="D34" i="30"/>
  <c r="E34" i="30" s="1"/>
  <c r="B21" i="30"/>
  <c r="A21" i="30"/>
  <c r="D3" i="30"/>
  <c r="B3" i="30"/>
  <c r="A3" i="30"/>
  <c r="H11" i="29"/>
  <c r="G11" i="29"/>
  <c r="F11" i="29"/>
  <c r="D95" i="24"/>
  <c r="C101" i="24" s="1"/>
  <c r="D101" i="24" s="1"/>
  <c r="E101" i="24" s="1"/>
  <c r="E111" i="24" s="1"/>
  <c r="E11" i="29" s="1"/>
  <c r="C95" i="24"/>
  <c r="B95" i="24"/>
  <c r="A95" i="24"/>
  <c r="G4" i="29"/>
  <c r="G5" i="29"/>
  <c r="G6" i="29"/>
  <c r="G8" i="29"/>
  <c r="G10" i="29"/>
  <c r="H10" i="29" s="1"/>
  <c r="G12" i="29"/>
  <c r="H12" i="29" s="1"/>
  <c r="F12" i="29"/>
  <c r="F10" i="29"/>
  <c r="F7" i="29"/>
  <c r="F6" i="29"/>
  <c r="F5" i="29"/>
  <c r="F4" i="29"/>
  <c r="E33" i="22" s="1"/>
  <c r="E5" i="29"/>
  <c r="D42" i="24"/>
  <c r="B74" i="24"/>
  <c r="C74" i="24"/>
  <c r="D74" i="24"/>
  <c r="C85" i="24" s="1"/>
  <c r="D85" i="24" s="1"/>
  <c r="E85" i="24" s="1"/>
  <c r="A74" i="24"/>
  <c r="B53" i="24"/>
  <c r="C53" i="24"/>
  <c r="D53" i="24"/>
  <c r="C66" i="24" s="1"/>
  <c r="D66" i="24" s="1"/>
  <c r="E66" i="24" s="1"/>
  <c r="A53" i="24"/>
  <c r="B52" i="24"/>
  <c r="A52" i="24"/>
  <c r="H41" i="22" l="1"/>
  <c r="H39" i="22"/>
  <c r="H36" i="22"/>
  <c r="H37" i="22"/>
  <c r="H38" i="22"/>
  <c r="F60" i="31"/>
  <c r="F78" i="31"/>
  <c r="F196" i="31" s="1"/>
  <c r="F95" i="31"/>
  <c r="F197" i="31" s="1"/>
  <c r="F154" i="31"/>
  <c r="F200" i="31" s="1"/>
  <c r="F170" i="31"/>
  <c r="F201" i="31" s="1"/>
  <c r="F128" i="31"/>
  <c r="F199" i="31" s="1"/>
  <c r="F190" i="31"/>
  <c r="F202" i="31" s="1"/>
  <c r="E107" i="30"/>
  <c r="D34" i="22" s="1"/>
  <c r="H34" i="22" s="1"/>
  <c r="C64" i="30"/>
  <c r="D64" i="30" s="1"/>
  <c r="E64" i="30" s="1"/>
  <c r="C66" i="30"/>
  <c r="D66" i="30" s="1"/>
  <c r="E66" i="30" s="1"/>
  <c r="H5" i="29"/>
  <c r="H4" i="29"/>
  <c r="J11" i="29"/>
  <c r="D10" i="30"/>
  <c r="E10" i="30" s="1"/>
  <c r="D14" i="30"/>
  <c r="E14" i="30" s="1"/>
  <c r="D28" i="30"/>
  <c r="E28" i="30" s="1"/>
  <c r="D32" i="30"/>
  <c r="E32" i="30" s="1"/>
  <c r="D12" i="30"/>
  <c r="E12" i="30" s="1"/>
  <c r="D30" i="30"/>
  <c r="E30" i="30" s="1"/>
  <c r="J5" i="29"/>
  <c r="H8" i="29"/>
  <c r="H6" i="29"/>
  <c r="H7" i="29"/>
  <c r="J12" i="29"/>
  <c r="C91" i="24"/>
  <c r="D91" i="24" s="1"/>
  <c r="E91" i="24" s="1"/>
  <c r="C89" i="24"/>
  <c r="D89" i="24" s="1"/>
  <c r="E89" i="24" s="1"/>
  <c r="C87" i="24"/>
  <c r="D87" i="24" s="1"/>
  <c r="E87" i="24" s="1"/>
  <c r="C64" i="24"/>
  <c r="D64" i="24" s="1"/>
  <c r="E64" i="24" s="1"/>
  <c r="C70" i="24"/>
  <c r="D70" i="24" s="1"/>
  <c r="E70" i="24" s="1"/>
  <c r="C68" i="24"/>
  <c r="D68" i="24" s="1"/>
  <c r="E68" i="24" s="1"/>
  <c r="H50" i="22" l="1"/>
  <c r="H52" i="22"/>
  <c r="H46" i="22"/>
  <c r="H49" i="22"/>
  <c r="F203" i="31"/>
  <c r="E108" i="30"/>
  <c r="D35" i="22" s="1"/>
  <c r="H35" i="22" s="1"/>
  <c r="E106" i="30"/>
  <c r="D33" i="22" s="1"/>
  <c r="H33" i="22" s="1"/>
  <c r="E112" i="24"/>
  <c r="H42" i="22" l="1"/>
  <c r="H47" i="22"/>
  <c r="H48" i="22"/>
  <c r="E10" i="29"/>
  <c r="J10" i="29" s="1"/>
  <c r="N40" i="22" l="1"/>
  <c r="E67" i="22" s="1"/>
  <c r="H51" i="22"/>
  <c r="H53" i="22" s="1"/>
  <c r="N38" i="22"/>
  <c r="E65" i="22" s="1"/>
  <c r="N37" i="22"/>
  <c r="E64" i="22" s="1"/>
  <c r="N34" i="22"/>
  <c r="E61" i="22" s="1"/>
  <c r="N41" i="22"/>
  <c r="N39" i="22"/>
  <c r="E66" i="22" s="1"/>
  <c r="N36" i="22"/>
  <c r="E63" i="22" s="1"/>
  <c r="N33" i="22"/>
  <c r="E60" i="22" s="1"/>
  <c r="N35" i="22"/>
  <c r="E62" i="22" s="1"/>
  <c r="C42" i="24"/>
  <c r="B42" i="24"/>
  <c r="A42" i="24"/>
  <c r="B40" i="24"/>
  <c r="A40" i="24"/>
  <c r="C21" i="24"/>
  <c r="C3" i="24"/>
  <c r="C173" i="23"/>
  <c r="C157" i="23"/>
  <c r="C131" i="23"/>
  <c r="C113" i="23"/>
  <c r="C98" i="23"/>
  <c r="C81" i="23"/>
  <c r="C64" i="23"/>
  <c r="C44" i="23"/>
  <c r="C24" i="23"/>
  <c r="C3" i="23"/>
  <c r="D173" i="23"/>
  <c r="B173" i="23"/>
  <c r="A173" i="23"/>
  <c r="D157" i="23"/>
  <c r="B157" i="23"/>
  <c r="A157" i="23"/>
  <c r="D131" i="23"/>
  <c r="B131" i="23"/>
  <c r="A131" i="23"/>
  <c r="D113" i="23"/>
  <c r="B113" i="23"/>
  <c r="A113" i="23"/>
  <c r="D98" i="23"/>
  <c r="B98" i="23"/>
  <c r="A98" i="23"/>
  <c r="D81" i="23"/>
  <c r="B81" i="23"/>
  <c r="A81" i="23"/>
  <c r="D64" i="23"/>
  <c r="B64" i="23"/>
  <c r="A64" i="23"/>
  <c r="D44" i="23"/>
  <c r="B44" i="23"/>
  <c r="A44" i="23"/>
  <c r="D24" i="23"/>
  <c r="B24" i="23"/>
  <c r="A24" i="23"/>
  <c r="D3" i="23"/>
  <c r="B3" i="23"/>
  <c r="A3" i="23"/>
  <c r="H7" i="28"/>
  <c r="H41" i="28"/>
  <c r="I41" i="28" s="1"/>
  <c r="I9" i="28"/>
  <c r="I8" i="28"/>
  <c r="I7" i="28"/>
  <c r="I6" i="28"/>
  <c r="G7" i="28"/>
  <c r="G11" i="28" s="1"/>
  <c r="E114" i="28"/>
  <c r="E112" i="28"/>
  <c r="E110" i="28"/>
  <c r="E108" i="28"/>
  <c r="E104" i="28"/>
  <c r="E102" i="28"/>
  <c r="E95" i="28"/>
  <c r="E90" i="28"/>
  <c r="E84" i="28"/>
  <c r="E76" i="28"/>
  <c r="E74" i="28"/>
  <c r="E70" i="28"/>
  <c r="E64" i="28"/>
  <c r="E62" i="28"/>
  <c r="E29" i="28"/>
  <c r="E31" i="28"/>
  <c r="E33" i="28"/>
  <c r="E35" i="28"/>
  <c r="E39" i="28"/>
  <c r="E41" i="28"/>
  <c r="E43" i="28"/>
  <c r="E47" i="28"/>
  <c r="G41" i="28"/>
  <c r="D21" i="24"/>
  <c r="D34" i="24"/>
  <c r="E34" i="24" s="1"/>
  <c r="B21" i="24"/>
  <c r="A21" i="24"/>
  <c r="D3" i="24"/>
  <c r="E9" i="27"/>
  <c r="F12" i="27"/>
  <c r="E12" i="27"/>
  <c r="D49" i="24" l="1"/>
  <c r="E49" i="24" s="1"/>
  <c r="I11" i="28"/>
  <c r="D32" i="24"/>
  <c r="E32" i="24" s="1"/>
  <c r="D28" i="24"/>
  <c r="E28" i="24" s="1"/>
  <c r="D30" i="24"/>
  <c r="E30" i="24" s="1"/>
  <c r="I14" i="25" l="1"/>
  <c r="I13" i="25"/>
  <c r="I12" i="25"/>
  <c r="I11" i="25"/>
  <c r="I10" i="25"/>
  <c r="I9" i="25"/>
  <c r="I8" i="25"/>
  <c r="I7" i="25"/>
  <c r="I6" i="25"/>
  <c r="I5" i="25"/>
  <c r="I4" i="25"/>
  <c r="I3" i="25"/>
  <c r="B3" i="24"/>
  <c r="A3" i="24"/>
  <c r="E184" i="23"/>
  <c r="E183" i="23"/>
  <c r="E182" i="23"/>
  <c r="C190" i="23"/>
  <c r="B202" i="23"/>
  <c r="A202" i="23"/>
  <c r="C170" i="23"/>
  <c r="B201" i="23"/>
  <c r="A201" i="23"/>
  <c r="E140" i="23"/>
  <c r="E139" i="23"/>
  <c r="C154" i="23"/>
  <c r="B200" i="23"/>
  <c r="A200" i="23"/>
  <c r="B199" i="23"/>
  <c r="C128" i="23"/>
  <c r="A199" i="23"/>
  <c r="B198" i="23"/>
  <c r="C110" i="23"/>
  <c r="A198" i="23"/>
  <c r="E90" i="23"/>
  <c r="E89" i="23"/>
  <c r="E88" i="23"/>
  <c r="B197" i="23"/>
  <c r="C95" i="23"/>
  <c r="A197" i="23"/>
  <c r="E76" i="23"/>
  <c r="E72" i="23"/>
  <c r="E73" i="23"/>
  <c r="E71" i="23"/>
  <c r="C78" i="23"/>
  <c r="B196" i="23"/>
  <c r="A196" i="23"/>
  <c r="C60" i="23"/>
  <c r="E58" i="23"/>
  <c r="E55" i="23"/>
  <c r="E54" i="23"/>
  <c r="E53" i="23"/>
  <c r="C40" i="23"/>
  <c r="E38" i="23"/>
  <c r="E35" i="23"/>
  <c r="E34" i="23"/>
  <c r="E33" i="23"/>
  <c r="B195" i="23"/>
  <c r="A195" i="23"/>
  <c r="C20" i="23"/>
  <c r="E188" i="23"/>
  <c r="E185" i="23"/>
  <c r="E181" i="23"/>
  <c r="E180" i="23"/>
  <c r="E165" i="23"/>
  <c r="E164" i="23"/>
  <c r="E163" i="23"/>
  <c r="E149" i="23"/>
  <c r="E148" i="23"/>
  <c r="E147" i="23"/>
  <c r="E146" i="23"/>
  <c r="E145" i="23"/>
  <c r="E138" i="23"/>
  <c r="E168" i="23"/>
  <c r="E126" i="23"/>
  <c r="E123" i="23"/>
  <c r="E122" i="23"/>
  <c r="E121" i="23"/>
  <c r="E120" i="23"/>
  <c r="E119" i="23"/>
  <c r="E105" i="23"/>
  <c r="E104" i="23"/>
  <c r="E108" i="23"/>
  <c r="E93" i="23"/>
  <c r="E18" i="23"/>
  <c r="E15" i="23"/>
  <c r="E14" i="23"/>
  <c r="E13" i="23"/>
  <c r="D10" i="24" l="1"/>
  <c r="E10" i="24" s="1"/>
  <c r="E106" i="24" s="1"/>
  <c r="E4" i="29" s="1"/>
  <c r="J4" i="29" s="1"/>
  <c r="D16" i="24"/>
  <c r="E16" i="24" s="1"/>
  <c r="E107" i="24" s="1"/>
  <c r="E6" i="29" s="1"/>
  <c r="J6" i="29" s="1"/>
  <c r="D14" i="24"/>
  <c r="E14" i="24" s="1"/>
  <c r="E8" i="29" s="1"/>
  <c r="J8" i="29" s="1"/>
  <c r="D12" i="24"/>
  <c r="E12" i="24" s="1"/>
  <c r="E108" i="24" s="1"/>
  <c r="E7" i="29" s="1"/>
  <c r="J7" i="29" s="1"/>
  <c r="E186" i="23"/>
  <c r="E141" i="23"/>
  <c r="E150" i="23"/>
  <c r="C152" i="23"/>
  <c r="E74" i="23"/>
  <c r="C76" i="23" s="1"/>
  <c r="F76" i="23" s="1"/>
  <c r="E78" i="23" s="1"/>
  <c r="F78" i="23" s="1"/>
  <c r="F196" i="23" s="1"/>
  <c r="E56" i="23"/>
  <c r="C58" i="23" s="1"/>
  <c r="F58" i="23" s="1"/>
  <c r="E60" i="23" s="1"/>
  <c r="F60" i="23" s="1"/>
  <c r="E36" i="23"/>
  <c r="C38" i="23" s="1"/>
  <c r="F38" i="23" s="1"/>
  <c r="E40" i="23" s="1"/>
  <c r="F40" i="23" s="1"/>
  <c r="E124" i="23"/>
  <c r="C126" i="23" s="1"/>
  <c r="F126" i="23" s="1"/>
  <c r="E128" i="23" s="1"/>
  <c r="F128" i="23" s="1"/>
  <c r="F199" i="23" s="1"/>
  <c r="E91" i="23"/>
  <c r="C93" i="23" s="1"/>
  <c r="F93" i="23" s="1"/>
  <c r="E95" i="23" s="1"/>
  <c r="F95" i="23" s="1"/>
  <c r="F197" i="23" s="1"/>
  <c r="E16" i="23"/>
  <c r="C18" i="23" s="1"/>
  <c r="F18" i="23" s="1"/>
  <c r="E20" i="23" s="1"/>
  <c r="F20" i="23" s="1"/>
  <c r="F195" i="23" s="1"/>
  <c r="E166" i="23"/>
  <c r="C168" i="23" s="1"/>
  <c r="C188" i="23"/>
  <c r="F188" i="23" s="1"/>
  <c r="E190" i="23" s="1"/>
  <c r="F190" i="23" s="1"/>
  <c r="F202" i="23" s="1"/>
  <c r="E152" i="23"/>
  <c r="E106" i="23"/>
  <c r="C108" i="23" s="1"/>
  <c r="F108" i="23" s="1"/>
  <c r="E110" i="23" s="1"/>
  <c r="F110" i="23" s="1"/>
  <c r="F198" i="23" s="1"/>
  <c r="J13" i="29" l="1"/>
  <c r="J15" i="29" s="1"/>
  <c r="F168" i="23"/>
  <c r="E170" i="23" s="1"/>
  <c r="F170" i="23" s="1"/>
  <c r="F201" i="23" s="1"/>
  <c r="F152" i="23"/>
  <c r="E154" i="23" s="1"/>
  <c r="F154" i="23" s="1"/>
  <c r="F200" i="23" s="1"/>
  <c r="F203" i="23" l="1"/>
  <c r="E5" i="22" l="1"/>
  <c r="E57" i="22" s="1"/>
  <c r="E4" i="22"/>
  <c r="E56" i="22" s="1"/>
  <c r="M29" i="21" l="1"/>
  <c r="M23" i="21"/>
  <c r="M4" i="21"/>
  <c r="M3" i="21"/>
  <c r="N35" i="9"/>
  <c r="N38" i="9" s="1"/>
  <c r="O38" i="9" s="1"/>
  <c r="M5" i="9"/>
  <c r="L5" i="21"/>
  <c r="L22" i="9"/>
  <c r="M22" i="9" s="1"/>
  <c r="L21" i="9"/>
  <c r="M21" i="9" s="1"/>
  <c r="Q10" i="9"/>
  <c r="Q7" i="9"/>
  <c r="N4" i="9"/>
  <c r="N3" i="9"/>
  <c r="N10" i="9" s="1"/>
  <c r="C32" i="9"/>
  <c r="C33" i="9"/>
  <c r="H7" i="2"/>
  <c r="H11" i="2" s="1"/>
  <c r="E98" i="4" s="1"/>
  <c r="M16" i="21" l="1"/>
  <c r="K35" i="21"/>
  <c r="M9" i="21"/>
  <c r="O35" i="9"/>
  <c r="R4" i="9"/>
  <c r="N27" i="9"/>
  <c r="R9" i="9"/>
  <c r="N9" i="21" l="1"/>
  <c r="N28" i="9"/>
  <c r="O27" i="9"/>
  <c r="O28" i="9" s="1"/>
  <c r="C5" i="9" l="1"/>
  <c r="C4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F102" i="2"/>
  <c r="F129" i="2" l="1"/>
  <c r="F127" i="2"/>
  <c r="F122" i="2"/>
  <c r="F120" i="2"/>
  <c r="F114" i="2"/>
  <c r="F112" i="2"/>
  <c r="F110" i="2"/>
  <c r="F108" i="2"/>
  <c r="F104" i="2"/>
  <c r="F95" i="2"/>
  <c r="F90" i="2"/>
  <c r="F84" i="2"/>
  <c r="F76" i="2"/>
  <c r="F74" i="2"/>
  <c r="F70" i="2"/>
  <c r="F64" i="2"/>
  <c r="F62" i="2"/>
  <c r="F54" i="2"/>
  <c r="F52" i="2"/>
  <c r="F47" i="2"/>
  <c r="F43" i="2"/>
  <c r="F41" i="2"/>
  <c r="F39" i="2"/>
  <c r="F35" i="2"/>
  <c r="F33" i="2"/>
  <c r="F31" i="2"/>
  <c r="F29" i="2"/>
  <c r="F25" i="2"/>
  <c r="F23" i="2"/>
  <c r="F21" i="2"/>
  <c r="G98" i="4"/>
  <c r="G97" i="4"/>
  <c r="F21" i="4"/>
  <c r="A71" i="4"/>
  <c r="A70" i="4"/>
  <c r="A69" i="4"/>
  <c r="A68" i="4"/>
  <c r="A67" i="4"/>
  <c r="B71" i="4"/>
  <c r="B70" i="4"/>
  <c r="B69" i="4"/>
  <c r="B68" i="4"/>
  <c r="B67" i="4"/>
  <c r="G52" i="4"/>
  <c r="J52" i="4" s="1"/>
  <c r="G53" i="4"/>
  <c r="J53" i="4" s="1"/>
  <c r="G54" i="4"/>
  <c r="J54" i="4" s="1"/>
  <c r="G55" i="4"/>
  <c r="J55" i="4" s="1"/>
  <c r="G56" i="4"/>
  <c r="J56" i="4" s="1"/>
  <c r="G51" i="4"/>
  <c r="J51" i="4" s="1"/>
  <c r="G49" i="4"/>
  <c r="C50" i="4"/>
  <c r="G50" i="4" s="1"/>
  <c r="J50" i="4" s="1"/>
  <c r="G39" i="4"/>
  <c r="J39" i="4" s="1"/>
  <c r="G40" i="4"/>
  <c r="J40" i="4" s="1"/>
  <c r="G41" i="4"/>
  <c r="J41" i="4" s="1"/>
  <c r="G42" i="4"/>
  <c r="J42" i="4" s="1"/>
  <c r="G43" i="4"/>
  <c r="J43" i="4" s="1"/>
  <c r="G44" i="4"/>
  <c r="J44" i="4" s="1"/>
  <c r="G45" i="4"/>
  <c r="J45" i="4" s="1"/>
  <c r="G38" i="4"/>
  <c r="C93" i="4" l="1"/>
  <c r="C92" i="4"/>
  <c r="F132" i="2"/>
  <c r="F135" i="2" s="1"/>
  <c r="G74" i="4" s="1"/>
  <c r="G76" i="4" s="1"/>
  <c r="G46" i="4"/>
  <c r="G69" i="4" s="1"/>
  <c r="G57" i="4"/>
  <c r="J38" i="4"/>
  <c r="J49" i="4"/>
  <c r="K3" i="2" l="1"/>
  <c r="L3" i="28"/>
  <c r="G70" i="4"/>
  <c r="I16" i="4" l="1"/>
  <c r="I17" i="4"/>
  <c r="I28" i="4"/>
  <c r="F15" i="4"/>
  <c r="G15" i="4" s="1"/>
  <c r="F28" i="4"/>
  <c r="F20" i="4"/>
  <c r="G20" i="4" s="1"/>
  <c r="I20" i="4" s="1"/>
  <c r="F23" i="4"/>
  <c r="G23" i="4" s="1"/>
  <c r="I23" i="4" s="1"/>
  <c r="F18" i="4"/>
  <c r="F11" i="4"/>
  <c r="G11" i="4" s="1"/>
  <c r="I11" i="4" s="1"/>
  <c r="F10" i="4"/>
  <c r="G10" i="4" s="1"/>
  <c r="I10" i="4" s="1"/>
  <c r="F9" i="4"/>
  <c r="G9" i="4" s="1"/>
  <c r="I9" i="4" s="1"/>
  <c r="F7" i="4"/>
  <c r="G8" i="4"/>
  <c r="J8" i="4" s="1"/>
  <c r="E7" i="4"/>
  <c r="I15" i="4" l="1"/>
  <c r="G7" i="4"/>
  <c r="F22" i="4"/>
  <c r="G22" i="4" s="1"/>
  <c r="I22" i="4" s="1"/>
  <c r="G21" i="4"/>
  <c r="I21" i="4" s="1"/>
  <c r="F27" i="4"/>
  <c r="G27" i="4" s="1"/>
  <c r="I27" i="4" s="1"/>
  <c r="F26" i="4"/>
  <c r="G26" i="4" s="1"/>
  <c r="I26" i="4" s="1"/>
  <c r="F24" i="4"/>
  <c r="G24" i="4" s="1"/>
  <c r="I24" i="4" s="1"/>
  <c r="F25" i="4"/>
  <c r="G25" i="4" s="1"/>
  <c r="I25" i="4" s="1"/>
  <c r="G18" i="4"/>
  <c r="I18" i="4" s="1"/>
  <c r="F19" i="4"/>
  <c r="G19" i="4" s="1"/>
  <c r="I19" i="4" s="1"/>
  <c r="F16" i="4"/>
  <c r="F31" i="4"/>
  <c r="G31" i="4" s="1"/>
  <c r="I31" i="4" s="1"/>
  <c r="F29" i="4"/>
  <c r="G29" i="4" s="1"/>
  <c r="I29" i="4" s="1"/>
  <c r="F32" i="4"/>
  <c r="G32" i="4" s="1"/>
  <c r="I32" i="4" s="1"/>
  <c r="F33" i="4"/>
  <c r="G33" i="4" s="1"/>
  <c r="I33" i="4" s="1"/>
  <c r="F30" i="4"/>
  <c r="G30" i="4" s="1"/>
  <c r="I30" i="4" s="1"/>
  <c r="F34" i="4"/>
  <c r="G34" i="4" s="1"/>
  <c r="I34" i="4" s="1"/>
  <c r="I7" i="4" l="1"/>
  <c r="G12" i="4"/>
  <c r="G67" i="4" s="1"/>
  <c r="F17" i="4"/>
  <c r="G35" i="4" l="1"/>
  <c r="G68" i="4" s="1"/>
  <c r="G61" i="4" l="1"/>
  <c r="H61" i="4" s="1"/>
  <c r="I61" i="4" s="1"/>
  <c r="G63" i="4"/>
  <c r="H63" i="4" s="1"/>
  <c r="J63" i="4" s="1"/>
  <c r="G60" i="4"/>
  <c r="H60" i="4" s="1"/>
  <c r="J60" i="4" s="1"/>
  <c r="G62" i="4"/>
  <c r="H62" i="4" s="1"/>
  <c r="I62" i="4" s="1"/>
  <c r="I64" i="4" l="1"/>
  <c r="J64" i="4"/>
  <c r="H64" i="4"/>
  <c r="G71" i="4" s="1"/>
  <c r="G72" i="4" l="1"/>
  <c r="F71" i="4" s="1"/>
  <c r="F68" i="4" l="1"/>
  <c r="F70" i="4"/>
  <c r="G75" i="4"/>
  <c r="G96" i="4" s="1"/>
  <c r="G99" i="4" s="1"/>
  <c r="E87" i="4" s="1"/>
  <c r="F67" i="4"/>
  <c r="F69" i="4"/>
  <c r="E82" i="4" l="1"/>
  <c r="E86" i="4"/>
  <c r="E83" i="4"/>
  <c r="E88" i="4"/>
  <c r="E85" i="4"/>
  <c r="E89" i="4"/>
  <c r="E84" i="4"/>
  <c r="E105" i="4"/>
  <c r="G101" i="4"/>
  <c r="G103" i="4" s="1"/>
  <c r="L2" i="28" l="1"/>
  <c r="K2" i="2"/>
  <c r="G129" i="2" s="1"/>
  <c r="G127" i="2"/>
  <c r="E90" i="4"/>
  <c r="G74" i="2" l="1"/>
  <c r="G95" i="2"/>
  <c r="G35" i="2"/>
  <c r="G104" i="2"/>
  <c r="H104" i="2" s="1"/>
  <c r="D7" i="22"/>
  <c r="H30" i="22"/>
  <c r="H74" i="2"/>
  <c r="F74" i="28"/>
  <c r="H127" i="2"/>
  <c r="F127" i="28"/>
  <c r="H129" i="2"/>
  <c r="F129" i="28"/>
  <c r="H95" i="2"/>
  <c r="F95" i="28"/>
  <c r="H35" i="2"/>
  <c r="F35" i="28"/>
  <c r="G43" i="2"/>
  <c r="G84" i="2"/>
  <c r="G70" i="2"/>
  <c r="G76" i="2"/>
  <c r="G114" i="2"/>
  <c r="G90" i="2"/>
  <c r="G54" i="2"/>
  <c r="G102" i="2"/>
  <c r="G33" i="2"/>
  <c r="G122" i="2"/>
  <c r="G29" i="2"/>
  <c r="G108" i="2"/>
  <c r="G110" i="2"/>
  <c r="G112" i="2"/>
  <c r="G47" i="2"/>
  <c r="G23" i="2"/>
  <c r="G39" i="2"/>
  <c r="G21" i="2"/>
  <c r="G31" i="2"/>
  <c r="G62" i="2"/>
  <c r="G25" i="2"/>
  <c r="G41" i="2"/>
  <c r="H41" i="2" s="1"/>
  <c r="G64" i="2"/>
  <c r="G52" i="2"/>
  <c r="G120" i="2"/>
  <c r="F104" i="28" l="1"/>
  <c r="H120" i="2"/>
  <c r="F120" i="28"/>
  <c r="H110" i="2"/>
  <c r="F110" i="28"/>
  <c r="H114" i="2"/>
  <c r="F114" i="28"/>
  <c r="G74" i="28"/>
  <c r="H74" i="28"/>
  <c r="I74" i="28" s="1"/>
  <c r="H52" i="2"/>
  <c r="F52" i="28"/>
  <c r="H62" i="2"/>
  <c r="F62" i="28"/>
  <c r="H23" i="2"/>
  <c r="F23" i="28"/>
  <c r="H108" i="2"/>
  <c r="F108" i="28"/>
  <c r="H102" i="2"/>
  <c r="F102" i="28"/>
  <c r="H76" i="2"/>
  <c r="F76" i="28"/>
  <c r="H39" i="2"/>
  <c r="F39" i="28"/>
  <c r="H33" i="2"/>
  <c r="F33" i="28"/>
  <c r="H43" i="2"/>
  <c r="F43" i="28"/>
  <c r="G129" i="28"/>
  <c r="H129" i="28"/>
  <c r="I129" i="28" s="1"/>
  <c r="H64" i="2"/>
  <c r="F64" i="28"/>
  <c r="H31" i="2"/>
  <c r="F31" i="28"/>
  <c r="H47" i="2"/>
  <c r="F47" i="28"/>
  <c r="H29" i="2"/>
  <c r="F29" i="28"/>
  <c r="H54" i="2"/>
  <c r="F54" i="28"/>
  <c r="H70" i="2"/>
  <c r="F70" i="28"/>
  <c r="G104" i="28"/>
  <c r="H104" i="28"/>
  <c r="I104" i="28" s="1"/>
  <c r="G95" i="28"/>
  <c r="H95" i="28"/>
  <c r="I95" i="28" s="1"/>
  <c r="H127" i="28"/>
  <c r="I127" i="28" s="1"/>
  <c r="G127" i="28"/>
  <c r="H25" i="2"/>
  <c r="F25" i="28"/>
  <c r="G35" i="28"/>
  <c r="H35" i="28"/>
  <c r="I35" i="28" s="1"/>
  <c r="H21" i="2"/>
  <c r="H132" i="2" s="1"/>
  <c r="E29" i="22" s="1"/>
  <c r="F21" i="28"/>
  <c r="H112" i="2"/>
  <c r="F112" i="28"/>
  <c r="H122" i="2"/>
  <c r="F122" i="28"/>
  <c r="H90" i="2"/>
  <c r="F90" i="28"/>
  <c r="H84" i="2"/>
  <c r="F84" i="28"/>
  <c r="G29" i="28" l="1"/>
  <c r="H29" i="28"/>
  <c r="I29" i="28" s="1"/>
  <c r="G33" i="28"/>
  <c r="H33" i="28"/>
  <c r="I33" i="28" s="1"/>
  <c r="G54" i="28"/>
  <c r="H54" i="28"/>
  <c r="I54" i="28" s="1"/>
  <c r="G47" i="28"/>
  <c r="H47" i="28"/>
  <c r="I47" i="28" s="1"/>
  <c r="G64" i="28"/>
  <c r="H64" i="28"/>
  <c r="I64" i="28" s="1"/>
  <c r="G43" i="28"/>
  <c r="H43" i="28"/>
  <c r="I43" i="28" s="1"/>
  <c r="G39" i="28"/>
  <c r="H39" i="28"/>
  <c r="I39" i="28" s="1"/>
  <c r="H102" i="28"/>
  <c r="I102" i="28" s="1"/>
  <c r="G102" i="28"/>
  <c r="G23" i="28"/>
  <c r="H23" i="28"/>
  <c r="I23" i="28" s="1"/>
  <c r="G52" i="28"/>
  <c r="H52" i="28"/>
  <c r="I52" i="28" s="1"/>
  <c r="G114" i="28"/>
  <c r="H114" i="28"/>
  <c r="I114" i="28" s="1"/>
  <c r="G120" i="28"/>
  <c r="H120" i="28"/>
  <c r="I120" i="28" s="1"/>
  <c r="G70" i="28"/>
  <c r="H70" i="28"/>
  <c r="I70" i="28" s="1"/>
  <c r="G31" i="28"/>
  <c r="H31" i="28"/>
  <c r="I31" i="28" s="1"/>
  <c r="G76" i="28"/>
  <c r="H76" i="28"/>
  <c r="I76" i="28" s="1"/>
  <c r="G108" i="28"/>
  <c r="H108" i="28"/>
  <c r="I108" i="28" s="1"/>
  <c r="G62" i="28"/>
  <c r="H62" i="28"/>
  <c r="I62" i="28" s="1"/>
  <c r="G110" i="28"/>
  <c r="H110" i="28"/>
  <c r="I110" i="28" s="1"/>
  <c r="G90" i="28"/>
  <c r="H90" i="28"/>
  <c r="I90" i="28" s="1"/>
  <c r="G112" i="28"/>
  <c r="H112" i="28"/>
  <c r="I112" i="28" s="1"/>
  <c r="G84" i="28"/>
  <c r="H84" i="28"/>
  <c r="I84" i="28" s="1"/>
  <c r="G122" i="28"/>
  <c r="H122" i="28"/>
  <c r="I122" i="28" s="1"/>
  <c r="G21" i="28"/>
  <c r="H21" i="28"/>
  <c r="I21" i="28" s="1"/>
  <c r="I132" i="28" s="1"/>
  <c r="I134" i="28" s="1"/>
  <c r="I135" i="28" s="1"/>
  <c r="G25" i="28"/>
  <c r="H25" i="28"/>
  <c r="I25" i="28" s="1"/>
  <c r="I99" i="4"/>
  <c r="K99" i="4" s="1"/>
  <c r="D8" i="22"/>
  <c r="H134" i="2"/>
  <c r="I101" i="4" s="1"/>
  <c r="K101" i="4" s="1"/>
  <c r="G132" i="28" l="1"/>
  <c r="G134" i="28" s="1"/>
  <c r="G135" i="28" s="1"/>
  <c r="D9" i="22"/>
  <c r="H135" i="2"/>
  <c r="K32" i="21" s="1"/>
  <c r="K33" i="21" s="1"/>
  <c r="K36" i="21" s="1"/>
  <c r="K37" i="21" s="1"/>
  <c r="J99" i="4"/>
  <c r="J101" i="4"/>
  <c r="E7" i="22" l="1"/>
  <c r="E8" i="22"/>
  <c r="I103" i="4"/>
  <c r="K103" i="4" s="1"/>
  <c r="F11" i="22" l="1"/>
  <c r="J103" i="4"/>
  <c r="K38" i="21"/>
  <c r="M38" i="2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336475A-4376-44BF-9AE8-088270C35C40}" keepAlive="1" name="ModelConnection_ExternalData_1" description="Data Model" type="5" refreshedVersion="8" minRefreshableVersion="5" saveData="1">
    <dbPr connection="Data Model Connection" command="CPI_2023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3BEFB908-4A34-4006-8CEC-75B908D08AEA}" name="Query - CPI_2023" description="Connection to the 'CPI_2023' query in the workbook." type="100" refreshedVersion="8" minRefreshableVersion="5">
    <extLst>
      <ext xmlns:x15="http://schemas.microsoft.com/office/spreadsheetml/2010/11/main" uri="{DE250136-89BD-433C-8126-D09CA5730AF9}">
        <x15:connection id="13d6a75b-0d46-4826-8f51-ab8375b910ac"/>
      </ext>
    </extLst>
  </connection>
  <connection id="3" xr16:uid="{051EC6C0-BE14-4256-9FCB-FD3C43D9AC6E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<sst xmlns="http://schemas.openxmlformats.org/spreadsheetml/2006/main" count="2060" uniqueCount="498">
  <si>
    <t>CODE</t>
  </si>
  <si>
    <t>DESCRIPTION</t>
  </si>
  <si>
    <t>UNIT</t>
  </si>
  <si>
    <t>QTY</t>
  </si>
  <si>
    <t>RATE</t>
  </si>
  <si>
    <t>AMOUNT</t>
  </si>
  <si>
    <t>B</t>
  </si>
  <si>
    <t>nr</t>
  </si>
  <si>
    <t>m</t>
  </si>
  <si>
    <t>E</t>
  </si>
  <si>
    <t>EARTHWORKS</t>
  </si>
  <si>
    <t>m3</t>
  </si>
  <si>
    <t>E5</t>
  </si>
  <si>
    <t>Excavation Ancillaries</t>
  </si>
  <si>
    <t>E512</t>
  </si>
  <si>
    <t>Trimming of excavated surfaces</t>
  </si>
  <si>
    <t>m2</t>
  </si>
  <si>
    <t>E522</t>
  </si>
  <si>
    <t>Preparation of excavated surfaces</t>
  </si>
  <si>
    <t>E532</t>
  </si>
  <si>
    <t>Disposal of excavated material</t>
  </si>
  <si>
    <t>E560</t>
  </si>
  <si>
    <t>Excavation of materials below final surface and replacement with grade B granular material</t>
  </si>
  <si>
    <t>E6</t>
  </si>
  <si>
    <t>Filling</t>
  </si>
  <si>
    <t>E623</t>
  </si>
  <si>
    <t>E7</t>
  </si>
  <si>
    <t>Filling ancilliaries</t>
  </si>
  <si>
    <t>E722</t>
  </si>
  <si>
    <t>Filling ancilliaries preparation of filled surfaces</t>
  </si>
  <si>
    <t>E830</t>
  </si>
  <si>
    <t>Landscaping; other grass seeding to areas not exceeding 10 degrees slopes</t>
  </si>
  <si>
    <t>E850</t>
  </si>
  <si>
    <t>E2</t>
  </si>
  <si>
    <t>Excavation for cutting</t>
  </si>
  <si>
    <t>E220</t>
  </si>
  <si>
    <t>Materials other than topsoil, rock or artificial hard hard material, commencing surface underside of excavated surface</t>
  </si>
  <si>
    <t>E230</t>
  </si>
  <si>
    <t xml:space="preserve">Rock </t>
  </si>
  <si>
    <t>E323</t>
  </si>
  <si>
    <t>Excavation for foundation, drains, 0.5-1m</t>
  </si>
  <si>
    <t>Filling to embarkments with non selected excavated materials other than topsoil or rock, compacted in accordance with specification requiremnt</t>
  </si>
  <si>
    <t>E632</t>
  </si>
  <si>
    <t>General excavated topsoil</t>
  </si>
  <si>
    <t>E633</t>
  </si>
  <si>
    <t>General non-selected excavated materials other than topsoil or rock</t>
  </si>
  <si>
    <t>Landscaping</t>
  </si>
  <si>
    <t>Shrubs, yellow bush, 300-450mm high at 1.5m centers</t>
  </si>
  <si>
    <t>CONCRETE U-DRAIN</t>
  </si>
  <si>
    <t>F</t>
  </si>
  <si>
    <t>INSITU CONCRETE</t>
  </si>
  <si>
    <t>F1</t>
  </si>
  <si>
    <t>Provision of concrete, Designed Concrete in accordance with BS 8500 and EN 206-1</t>
  </si>
  <si>
    <t>F111</t>
  </si>
  <si>
    <t>Strength C8/10, 10mm aggregates</t>
  </si>
  <si>
    <t>F152</t>
  </si>
  <si>
    <t>C25/30, 20mm aggregates</t>
  </si>
  <si>
    <t>Placing of concrete</t>
  </si>
  <si>
    <t>F6</t>
  </si>
  <si>
    <t>Mass</t>
  </si>
  <si>
    <t>F611</t>
  </si>
  <si>
    <t>Blinding, not exceeding 150mm thickness</t>
  </si>
  <si>
    <t>F7</t>
  </si>
  <si>
    <t>Reinforced</t>
  </si>
  <si>
    <t>F722</t>
  </si>
  <si>
    <t>Bases, 150-300mm thickness</t>
  </si>
  <si>
    <t>F742</t>
  </si>
  <si>
    <t>Walls, 150-300mm thickness</t>
  </si>
  <si>
    <t>G</t>
  </si>
  <si>
    <t>CONCRETE ANCILLARIES</t>
  </si>
  <si>
    <t>G1</t>
  </si>
  <si>
    <t>Formwork: rough finish</t>
  </si>
  <si>
    <t>G14</t>
  </si>
  <si>
    <t>Plane vertical</t>
  </si>
  <si>
    <t>G142</t>
  </si>
  <si>
    <t>Foundation bases, width 0.1-0.2m</t>
  </si>
  <si>
    <t>Formwork: fair finish</t>
  </si>
  <si>
    <t>G24</t>
  </si>
  <si>
    <t>G245</t>
  </si>
  <si>
    <t>Walls, width exceeding 1.22m</t>
  </si>
  <si>
    <t>G5</t>
  </si>
  <si>
    <t>Reinforcement</t>
  </si>
  <si>
    <t>G52*</t>
  </si>
  <si>
    <t>Deformed high yield steel bars to BS 4449, diameter 10-32mm in structure</t>
  </si>
  <si>
    <t>t</t>
  </si>
  <si>
    <t>R</t>
  </si>
  <si>
    <t>ROADS AND PAVING</t>
  </si>
  <si>
    <t>R1</t>
  </si>
  <si>
    <t>Unbounded Sub-base and base course</t>
  </si>
  <si>
    <t>R124</t>
  </si>
  <si>
    <t>Granular sub-base; laterite, Type 2 unbound mixture, depth 150mm, as BS EN 13285</t>
  </si>
  <si>
    <t>Granular base; crushed rock, Type 1 unbound mixture, depth 150mm, as BS EN 13285</t>
  </si>
  <si>
    <t>R3</t>
  </si>
  <si>
    <t>Bituminous Bound pavements</t>
  </si>
  <si>
    <t>R322</t>
  </si>
  <si>
    <t>Hot rolled asphalt binder course, 60mm thick</t>
  </si>
  <si>
    <t>R352</t>
  </si>
  <si>
    <t>Hot rolled asphalt wearing course, 40mm thick</t>
  </si>
  <si>
    <t>R390.1</t>
  </si>
  <si>
    <t>Bituminous prime coat</t>
  </si>
  <si>
    <t>R390.2</t>
  </si>
  <si>
    <t>Bituminous tack coat</t>
  </si>
  <si>
    <t>Kerbs, channels, edgings footways and paved areas</t>
  </si>
  <si>
    <t>Precast concrete kerbs; straight or curved, including bedding, hunching, excavation, formwork, backfiling, disposal of surplus excavated material</t>
  </si>
  <si>
    <t>R711.1</t>
  </si>
  <si>
    <t>Precast concrete kerbs (Type A), size 440mmx200)</t>
  </si>
  <si>
    <t>R711.2</t>
  </si>
  <si>
    <t>Precast concrete kerbs (Type C), size 550mmx200)</t>
  </si>
  <si>
    <t>Ancilliaries</t>
  </si>
  <si>
    <t>R824</t>
  </si>
  <si>
    <t>Surface marking, continous lines</t>
  </si>
  <si>
    <t>R825</t>
  </si>
  <si>
    <t>Intermittent lines</t>
  </si>
  <si>
    <t>SECTION D- PART 1</t>
  </si>
  <si>
    <t>STP ACCESS ROAD- 3.654KM</t>
  </si>
  <si>
    <t>RATE2</t>
  </si>
  <si>
    <t>TOTAL COLLECTION</t>
  </si>
  <si>
    <t>AMOUNT2</t>
  </si>
  <si>
    <t>Accommodation for project staff</t>
  </si>
  <si>
    <t>flat</t>
  </si>
  <si>
    <t>Project Overhead Expenses</t>
  </si>
  <si>
    <t>Furniture &amp; Furnishes</t>
  </si>
  <si>
    <t>set</t>
  </si>
  <si>
    <t>Medications and Hospital fee</t>
  </si>
  <si>
    <t>mnth</t>
  </si>
  <si>
    <t>Staff emolument ( from Payroll)</t>
  </si>
  <si>
    <t>Bonuses &amp; Overtime</t>
  </si>
  <si>
    <t>A</t>
  </si>
  <si>
    <t>S/N</t>
  </si>
  <si>
    <t>Concrete Mixer</t>
  </si>
  <si>
    <t>Dumper</t>
  </si>
  <si>
    <t>Vibrator</t>
  </si>
  <si>
    <t>Backhoe</t>
  </si>
  <si>
    <t>Excavator</t>
  </si>
  <si>
    <t>Truck</t>
  </si>
  <si>
    <t>Cement Silos</t>
  </si>
  <si>
    <t>Bitumen Boiler</t>
  </si>
  <si>
    <t>Asphalt Paver</t>
  </si>
  <si>
    <t>Pneumatic Roller</t>
  </si>
  <si>
    <t>Vibratory Roller</t>
  </si>
  <si>
    <t>Double Drum Roller</t>
  </si>
  <si>
    <t>Asphalt Batch Plant (120ton/hr)</t>
  </si>
  <si>
    <t>Bitumen Sprayer (12000Liter)</t>
  </si>
  <si>
    <t>Bulldozer (D10)</t>
  </si>
  <si>
    <t>Concrete Batch Plant (55m3/hr)</t>
  </si>
  <si>
    <t>Motor Grader</t>
  </si>
  <si>
    <t>Water Tanker (20000Liter)</t>
  </si>
  <si>
    <t>Transmixer (6m3)</t>
  </si>
  <si>
    <t>Concrete Pump</t>
  </si>
  <si>
    <t>no/dy</t>
  </si>
  <si>
    <t>month</t>
  </si>
  <si>
    <t>Days/month</t>
  </si>
  <si>
    <t>Project Equipment Depreciation</t>
  </si>
  <si>
    <t>C</t>
  </si>
  <si>
    <t>ITEM</t>
  </si>
  <si>
    <t>DUR</t>
  </si>
  <si>
    <t>Time</t>
  </si>
  <si>
    <t>Fixed</t>
  </si>
  <si>
    <t>Project Setout</t>
  </si>
  <si>
    <t>Theodolite</t>
  </si>
  <si>
    <t>Dumpy level</t>
  </si>
  <si>
    <t>Total station</t>
  </si>
  <si>
    <t>Measuring tape</t>
  </si>
  <si>
    <t xml:space="preserve">Steel tape </t>
  </si>
  <si>
    <t>Surveyor</t>
  </si>
  <si>
    <t>Asst. Surveyor</t>
  </si>
  <si>
    <t>Ranging Poles</t>
  </si>
  <si>
    <t>no</t>
  </si>
  <si>
    <t>D</t>
  </si>
  <si>
    <t>Portal Cabine Offices</t>
  </si>
  <si>
    <t>Steel frame sheds</t>
  </si>
  <si>
    <t>Precast Yard</t>
  </si>
  <si>
    <t>Site Accomodations &amp; Accessories</t>
  </si>
  <si>
    <t>Air Conditions</t>
  </si>
  <si>
    <t>Desktop computers</t>
  </si>
  <si>
    <t>Printers</t>
  </si>
  <si>
    <t>Photocopiers</t>
  </si>
  <si>
    <t>Office Furnitures</t>
  </si>
  <si>
    <t>included in works</t>
  </si>
  <si>
    <t>Advance Payment</t>
  </si>
  <si>
    <t>Insurance On The Project</t>
  </si>
  <si>
    <t>Performance Bond</t>
  </si>
  <si>
    <t>Insurane For Labours</t>
  </si>
  <si>
    <t>Insurances and Bonds</t>
  </si>
  <si>
    <t>Summary of Direct Preliminaries</t>
  </si>
  <si>
    <t>Project</t>
  </si>
  <si>
    <t>Profit</t>
  </si>
  <si>
    <t>Indirect Cost</t>
  </si>
  <si>
    <t>DIRECT COST</t>
  </si>
  <si>
    <t>INDIRECT COST</t>
  </si>
  <si>
    <t>Management fee</t>
  </si>
  <si>
    <t>Headoffice Overhead</t>
  </si>
  <si>
    <t>Withholding Tax (WHT)</t>
  </si>
  <si>
    <t>Project Design Risk</t>
  </si>
  <si>
    <t>Project Construction Risk</t>
  </si>
  <si>
    <t>Price Variation Risk</t>
  </si>
  <si>
    <t>Stamp Duty</t>
  </si>
  <si>
    <t>TOTAL CONTRACTORS WORKS</t>
  </si>
  <si>
    <t>Total Measured Works from BOQ</t>
  </si>
  <si>
    <t>Add Preliminaries (Direct cost)</t>
  </si>
  <si>
    <t>Year</t>
  </si>
  <si>
    <t>AvegCPI</t>
  </si>
  <si>
    <t>=</t>
  </si>
  <si>
    <t>Base Year</t>
  </si>
  <si>
    <t>Current Year</t>
  </si>
  <si>
    <t>%</t>
  </si>
  <si>
    <t>Average Annual Inflation rate</t>
  </si>
  <si>
    <t>Value</t>
  </si>
  <si>
    <t>%tage</t>
  </si>
  <si>
    <t>Indirect cost factor</t>
  </si>
  <si>
    <t>Indirect cost factor (less profit)</t>
  </si>
  <si>
    <t>1 / ( 1 - Indirect% ) *100</t>
  </si>
  <si>
    <t>Total cost of PC items</t>
  </si>
  <si>
    <t>Total cost of PS Items</t>
  </si>
  <si>
    <t xml:space="preserve">Project Base Offer (contractors works)          = </t>
  </si>
  <si>
    <t>VAT</t>
  </si>
  <si>
    <t>TOTAL OFFER</t>
  </si>
  <si>
    <t>Direct</t>
  </si>
  <si>
    <t>Indirect</t>
  </si>
  <si>
    <t>Cost Index Ratio</t>
  </si>
  <si>
    <t>Base Project Details</t>
  </si>
  <si>
    <t>Indices</t>
  </si>
  <si>
    <t>Cost</t>
  </si>
  <si>
    <t>Project Information</t>
  </si>
  <si>
    <t>Inflation Rate calculated</t>
  </si>
  <si>
    <t>??</t>
  </si>
  <si>
    <t>+234-8088744474
cadprofessional2@gmail.com</t>
  </si>
  <si>
    <t>Derived Project Markup for Pricing</t>
  </si>
  <si>
    <t>MARKUP</t>
  </si>
  <si>
    <t>Inflation</t>
  </si>
  <si>
    <t>TOTAL</t>
  </si>
  <si>
    <t>GRANT TOTAL</t>
  </si>
  <si>
    <t>GENERAL ITEMS</t>
  </si>
  <si>
    <t>Engineers services</t>
  </si>
  <si>
    <t>Project Vehicle</t>
  </si>
  <si>
    <t>Supervision and Monitory</t>
  </si>
  <si>
    <t>Materials testing and analysis</t>
  </si>
  <si>
    <t>SECTION C</t>
  </si>
  <si>
    <t>C111</t>
  </si>
  <si>
    <t>C215</t>
  </si>
  <si>
    <t>C342</t>
  </si>
  <si>
    <t>C435</t>
  </si>
  <si>
    <t>PS</t>
  </si>
  <si>
    <t>1 / [ 1 - (Indirect% -Profit) ] *100</t>
  </si>
  <si>
    <t>Usually the Management Decision</t>
  </si>
  <si>
    <t>VAT (%)</t>
  </si>
  <si>
    <t>Average Annual Inflation Rate (AAIR)</t>
  </si>
  <si>
    <r>
      <t>Cost Index Ratio = ( CPI</t>
    </r>
    <r>
      <rPr>
        <b/>
        <vertAlign val="subscript"/>
        <sz val="25"/>
        <color theme="1"/>
        <rFont val="Calibri"/>
        <family val="2"/>
        <scheme val="minor"/>
      </rPr>
      <t>current</t>
    </r>
    <r>
      <rPr>
        <b/>
        <sz val="25"/>
        <color theme="1"/>
        <rFont val="Calibri"/>
        <family val="2"/>
        <scheme val="minor"/>
      </rPr>
      <t xml:space="preserve"> / CPI</t>
    </r>
    <r>
      <rPr>
        <b/>
        <vertAlign val="subscript"/>
        <sz val="25"/>
        <color theme="1"/>
        <rFont val="Calibri"/>
        <family val="2"/>
        <scheme val="minor"/>
      </rPr>
      <t xml:space="preserve">base </t>
    </r>
    <r>
      <rPr>
        <b/>
        <sz val="25"/>
        <color theme="1"/>
        <rFont val="Calibri"/>
        <family val="2"/>
        <scheme val="minor"/>
      </rPr>
      <t xml:space="preserve">) </t>
    </r>
  </si>
  <si>
    <t>N   =    Number of years projected</t>
  </si>
  <si>
    <r>
      <t>Inflation Rate = ( CPI</t>
    </r>
    <r>
      <rPr>
        <b/>
        <vertAlign val="subscript"/>
        <sz val="24"/>
        <color theme="1"/>
        <rFont val="Calibri"/>
        <family val="2"/>
        <scheme val="minor"/>
      </rPr>
      <t>current</t>
    </r>
    <r>
      <rPr>
        <b/>
        <sz val="24"/>
        <color theme="1"/>
        <rFont val="Calibri"/>
        <family val="2"/>
        <scheme val="minor"/>
      </rPr>
      <t xml:space="preserve"> - CPI</t>
    </r>
    <r>
      <rPr>
        <b/>
        <vertAlign val="subscript"/>
        <sz val="24"/>
        <color theme="1"/>
        <rFont val="Calibri"/>
        <family val="2"/>
        <scheme val="minor"/>
      </rPr>
      <t>base</t>
    </r>
    <r>
      <rPr>
        <b/>
        <sz val="24"/>
        <color theme="1"/>
        <rFont val="Calibri"/>
        <family val="2"/>
        <scheme val="minor"/>
      </rPr>
      <t xml:space="preserve"> ) / CPI</t>
    </r>
    <r>
      <rPr>
        <b/>
        <vertAlign val="subscript"/>
        <sz val="24"/>
        <color theme="1"/>
        <rFont val="Calibri"/>
        <family val="2"/>
        <scheme val="minor"/>
      </rPr>
      <t>base</t>
    </r>
  </si>
  <si>
    <t>Current Project Details</t>
  </si>
  <si>
    <r>
      <t>AAIR = ( ( CPI</t>
    </r>
    <r>
      <rPr>
        <b/>
        <vertAlign val="subscript"/>
        <sz val="21"/>
        <color theme="1"/>
        <rFont val="Calibri"/>
        <family val="2"/>
        <scheme val="minor"/>
      </rPr>
      <t>current</t>
    </r>
    <r>
      <rPr>
        <b/>
        <sz val="21"/>
        <color theme="1"/>
        <rFont val="Calibri"/>
        <family val="2"/>
        <scheme val="minor"/>
      </rPr>
      <t xml:space="preserve"> / CPI</t>
    </r>
    <r>
      <rPr>
        <b/>
        <vertAlign val="subscript"/>
        <sz val="21"/>
        <color theme="1"/>
        <rFont val="Calibri"/>
        <family val="2"/>
        <scheme val="minor"/>
      </rPr>
      <t xml:space="preserve">base </t>
    </r>
    <r>
      <rPr>
        <b/>
        <sz val="21"/>
        <color theme="1"/>
        <rFont val="Calibri"/>
        <family val="2"/>
        <scheme val="minor"/>
      </rPr>
      <t xml:space="preserve">) </t>
    </r>
    <r>
      <rPr>
        <b/>
        <vertAlign val="superscript"/>
        <sz val="21"/>
        <color theme="1"/>
        <rFont val="Calibri"/>
        <family val="2"/>
        <scheme val="minor"/>
      </rPr>
      <t>^ ( 1 / N )</t>
    </r>
    <r>
      <rPr>
        <b/>
        <sz val="21"/>
        <color theme="1"/>
        <rFont val="Calibri"/>
        <family val="2"/>
        <scheme val="minor"/>
      </rPr>
      <t xml:space="preserve">  -  1 ) </t>
    </r>
  </si>
  <si>
    <t>C1</t>
  </si>
  <si>
    <t>USD</t>
  </si>
  <si>
    <t>Euro</t>
  </si>
  <si>
    <t>Pound</t>
  </si>
  <si>
    <t>Currency</t>
  </si>
  <si>
    <t xml:space="preserve">FX Inflation </t>
  </si>
  <si>
    <t>FX Index Ratio</t>
  </si>
  <si>
    <t>Change Rate calculated</t>
  </si>
  <si>
    <r>
      <t>FX Index Ratio = ( Current</t>
    </r>
    <r>
      <rPr>
        <b/>
        <vertAlign val="subscript"/>
        <sz val="25"/>
        <color theme="1"/>
        <rFont val="Calibri"/>
        <family val="2"/>
        <scheme val="minor"/>
      </rPr>
      <t>fx</t>
    </r>
    <r>
      <rPr>
        <b/>
        <sz val="25"/>
        <color theme="1"/>
        <rFont val="Calibri"/>
        <family val="2"/>
        <scheme val="minor"/>
      </rPr>
      <t xml:space="preserve"> / Base</t>
    </r>
    <r>
      <rPr>
        <b/>
        <vertAlign val="subscript"/>
        <sz val="25"/>
        <color theme="1"/>
        <rFont val="Calibri"/>
        <family val="2"/>
        <scheme val="minor"/>
      </rPr>
      <t xml:space="preserve">fx </t>
    </r>
    <r>
      <rPr>
        <b/>
        <sz val="25"/>
        <color theme="1"/>
        <rFont val="Calibri"/>
        <family val="2"/>
        <scheme val="minor"/>
      </rPr>
      <t xml:space="preserve">) </t>
    </r>
  </si>
  <si>
    <t>Or Equivalent of</t>
  </si>
  <si>
    <r>
      <t>AACR = ( ( Current</t>
    </r>
    <r>
      <rPr>
        <b/>
        <vertAlign val="subscript"/>
        <sz val="21"/>
        <color theme="1"/>
        <rFont val="Calibri"/>
        <family val="2"/>
        <scheme val="minor"/>
      </rPr>
      <t>fx</t>
    </r>
    <r>
      <rPr>
        <b/>
        <sz val="21"/>
        <color theme="1"/>
        <rFont val="Calibri"/>
        <family val="2"/>
        <scheme val="minor"/>
      </rPr>
      <t xml:space="preserve"> / Base</t>
    </r>
    <r>
      <rPr>
        <b/>
        <vertAlign val="subscript"/>
        <sz val="21"/>
        <color theme="1"/>
        <rFont val="Calibri"/>
        <family val="2"/>
        <scheme val="minor"/>
      </rPr>
      <t xml:space="preserve">fx </t>
    </r>
    <r>
      <rPr>
        <b/>
        <sz val="21"/>
        <color theme="1"/>
        <rFont val="Calibri"/>
        <family val="2"/>
        <scheme val="minor"/>
      </rPr>
      <t xml:space="preserve">) </t>
    </r>
    <r>
      <rPr>
        <b/>
        <vertAlign val="superscript"/>
        <sz val="21"/>
        <color theme="1"/>
        <rFont val="Calibri"/>
        <family val="2"/>
        <scheme val="minor"/>
      </rPr>
      <t>^ ( 1 / N )</t>
    </r>
    <r>
      <rPr>
        <b/>
        <sz val="21"/>
        <color theme="1"/>
        <rFont val="Calibri"/>
        <family val="2"/>
        <scheme val="minor"/>
      </rPr>
      <t xml:space="preserve">  -  1 ) </t>
    </r>
  </si>
  <si>
    <t>Average Annual Change Rate (AACR)</t>
  </si>
  <si>
    <t>Adjusting Cost Index Ratio for time</t>
  </si>
  <si>
    <t>Projected Index in 5 years time                    =</t>
  </si>
  <si>
    <t>1995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</si>
  <si>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</si>
  <si>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</si>
  <si>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</si>
  <si>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</si>
  <si>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</si>
  <si>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</si>
  <si>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</si>
  <si>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</si>
  <si>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</si>
  <si>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</si>
  <si>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</si>
  <si>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</si>
  <si>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1996</t>
  </si>
  <si>
    <t>1997</t>
  </si>
  <si>
    <t>1998</t>
  </si>
  <si>
    <t>1999</t>
  </si>
  <si>
    <t>2000</t>
  </si>
  <si>
    <t>2001</t>
  </si>
  <si>
    <t>2002</t>
  </si>
  <si>
    <t>June</t>
  </si>
  <si>
    <t>July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</si>
  <si>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</si>
  <si>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</si>
  <si>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</si>
  <si>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</si>
  <si>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</si>
  <si>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</si>
  <si>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</si>
  <si>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</si>
  <si>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</si>
  <si>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</si>
  <si>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</si>
  <si>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</si>
  <si>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</si>
  <si>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</si>
  <si>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</si>
  <si>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</si>
  <si>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August</t>
  </si>
  <si>
    <t>September</t>
  </si>
  <si>
    <t>October</t>
  </si>
  <si>
    <t>November</t>
  </si>
  <si>
    <t>December</t>
  </si>
  <si>
    <t>2019</t>
  </si>
  <si>
    <t>January</t>
  </si>
  <si>
    <t>February</t>
  </si>
  <si>
    <t>March</t>
  </si>
  <si>
    <t>April</t>
  </si>
  <si>
    <t>2020</t>
  </si>
  <si>
    <t>2021</t>
  </si>
  <si>
    <t>2022</t>
  </si>
  <si>
    <t>2023</t>
  </si>
  <si>
    <t>Month</t>
  </si>
  <si>
    <t>CPI</t>
  </si>
  <si>
    <t>indicating over 119% rise in the initial cost of the project in 5yrs time.</t>
  </si>
  <si>
    <t>Expected Contract Price</t>
  </si>
  <si>
    <t>Current Exchange Rate</t>
  </si>
  <si>
    <t>N/USD</t>
  </si>
  <si>
    <t>Actual Cost in USD</t>
  </si>
  <si>
    <r>
      <t>Projected FX Increase =  ( 1 + Inflation Rate )</t>
    </r>
    <r>
      <rPr>
        <b/>
        <vertAlign val="superscript"/>
        <sz val="20"/>
        <color theme="1"/>
        <rFont val="Calibri"/>
        <family val="2"/>
        <scheme val="minor"/>
      </rPr>
      <t>N</t>
    </r>
  </si>
  <si>
    <r>
      <t>Projected Cost Index =  ( 1 + Inflation Rate )</t>
    </r>
    <r>
      <rPr>
        <b/>
        <vertAlign val="superscript"/>
        <sz val="21"/>
        <color theme="1"/>
        <rFont val="Calibri"/>
        <family val="2"/>
        <scheme val="minor"/>
      </rPr>
      <t>N</t>
    </r>
  </si>
  <si>
    <t>Projected Index in 3 years time                    =</t>
  </si>
  <si>
    <t>Anticipated fluctuation in Price</t>
  </si>
  <si>
    <t>Net Difference (-/+)</t>
  </si>
  <si>
    <t>Difference of Amount in USD</t>
  </si>
  <si>
    <t>Projected Cost in 5yrs</t>
  </si>
  <si>
    <r>
      <t>Change in FX = ( Current</t>
    </r>
    <r>
      <rPr>
        <b/>
        <vertAlign val="subscript"/>
        <sz val="24"/>
        <color theme="1"/>
        <rFont val="Calibri"/>
        <family val="2"/>
        <scheme val="minor"/>
      </rPr>
      <t>fx</t>
    </r>
    <r>
      <rPr>
        <b/>
        <sz val="24"/>
        <color theme="1"/>
        <rFont val="Calibri"/>
        <family val="2"/>
        <scheme val="minor"/>
      </rPr>
      <t xml:space="preserve"> - Base</t>
    </r>
    <r>
      <rPr>
        <b/>
        <vertAlign val="subscript"/>
        <sz val="24"/>
        <color theme="1"/>
        <rFont val="Calibri"/>
        <family val="2"/>
        <scheme val="minor"/>
      </rPr>
      <t xml:space="preserve">fx  </t>
    </r>
    <r>
      <rPr>
        <b/>
        <sz val="24"/>
        <color theme="1"/>
        <rFont val="Calibri"/>
        <family val="2"/>
        <scheme val="minor"/>
      </rPr>
      <t>) / Base</t>
    </r>
    <r>
      <rPr>
        <b/>
        <vertAlign val="subscript"/>
        <sz val="24"/>
        <color theme="1"/>
        <rFont val="Calibri"/>
        <family val="2"/>
        <scheme val="minor"/>
      </rPr>
      <t xml:space="preserve">fx </t>
    </r>
    <r>
      <rPr>
        <b/>
        <sz val="24"/>
        <color theme="1"/>
        <rFont val="Calibri"/>
        <family val="2"/>
        <scheme val="minor"/>
      </rPr>
      <t xml:space="preserve"> </t>
    </r>
  </si>
  <si>
    <t>indicating over 60% rise in the initial cost of the project.</t>
  </si>
  <si>
    <t>Adjustment Multiplier</t>
  </si>
  <si>
    <t>+</t>
  </si>
  <si>
    <t>(</t>
  </si>
  <si>
    <t>/</t>
  </si>
  <si>
    <t>)</t>
  </si>
  <si>
    <r>
      <t>L</t>
    </r>
    <r>
      <rPr>
        <b/>
        <vertAlign val="subscript"/>
        <sz val="20"/>
        <color theme="1"/>
        <rFont val="Arial"/>
        <family val="2"/>
      </rPr>
      <t>c</t>
    </r>
  </si>
  <si>
    <r>
      <t>L</t>
    </r>
    <r>
      <rPr>
        <b/>
        <vertAlign val="subscript"/>
        <sz val="20"/>
        <color theme="1"/>
        <rFont val="Arial"/>
        <family val="2"/>
      </rPr>
      <t>b</t>
    </r>
  </si>
  <si>
    <t>Base</t>
  </si>
  <si>
    <t>Current</t>
  </si>
  <si>
    <t>Performance Data</t>
  </si>
  <si>
    <t>Active Work Hours / Day</t>
  </si>
  <si>
    <t>hr</t>
  </si>
  <si>
    <t>Distance Travelled</t>
  </si>
  <si>
    <t>km</t>
  </si>
  <si>
    <t>Daily Output</t>
  </si>
  <si>
    <t>Equipment</t>
  </si>
  <si>
    <t>No</t>
  </si>
  <si>
    <t>Cons / Hr</t>
  </si>
  <si>
    <t>Total Consumed per Day</t>
  </si>
  <si>
    <t>Tipper Truck</t>
  </si>
  <si>
    <t>Payloader</t>
  </si>
  <si>
    <t>Bulldozer D7</t>
  </si>
  <si>
    <t>Diesel consumed for the works (Liters) =</t>
  </si>
  <si>
    <t>x</t>
  </si>
  <si>
    <t>Ltr</t>
  </si>
  <si>
    <t>Haul material to site</t>
  </si>
  <si>
    <t>Spread and Compact on site</t>
  </si>
  <si>
    <t>Grader</t>
  </si>
  <si>
    <t>Sheep Foot</t>
  </si>
  <si>
    <t>Water Tanker</t>
  </si>
  <si>
    <t>TOTAL DIESEL USED ON EQUIPMENT</t>
  </si>
  <si>
    <t>TOTAL DIESEL CONSUMED BY EQUIPMENT</t>
  </si>
  <si>
    <r>
      <t>m</t>
    </r>
    <r>
      <rPr>
        <vertAlign val="superscript"/>
        <sz val="14"/>
        <color theme="1"/>
        <rFont val="Arial"/>
        <family val="2"/>
      </rPr>
      <t>3</t>
    </r>
    <r>
      <rPr>
        <sz val="14"/>
        <color theme="1"/>
        <rFont val="Arial"/>
        <family val="2"/>
      </rPr>
      <t>/day</t>
    </r>
  </si>
  <si>
    <r>
      <t>Ltr / 2000m</t>
    </r>
    <r>
      <rPr>
        <vertAlign val="superscript"/>
        <sz val="14"/>
        <color theme="1"/>
        <rFont val="Arial"/>
        <family val="2"/>
      </rPr>
      <t>2</t>
    </r>
  </si>
  <si>
    <r>
      <t>Average Diesel consumed per m</t>
    </r>
    <r>
      <rPr>
        <vertAlign val="super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 xml:space="preserve"> (L/m</t>
    </r>
    <r>
      <rPr>
        <vertAlign val="super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>)</t>
    </r>
  </si>
  <si>
    <r>
      <t>Average Diesel consumed per m</t>
    </r>
    <r>
      <rPr>
        <vertAlign val="superscript"/>
        <sz val="14"/>
        <color theme="1"/>
        <rFont val="Arial"/>
        <family val="2"/>
      </rPr>
      <t>3</t>
    </r>
    <r>
      <rPr>
        <sz val="14"/>
        <color theme="1"/>
        <rFont val="Arial"/>
        <family val="2"/>
      </rPr>
      <t xml:space="preserve"> (L/m</t>
    </r>
    <r>
      <rPr>
        <vertAlign val="superscript"/>
        <sz val="14"/>
        <color theme="1"/>
        <rFont val="Arial"/>
        <family val="2"/>
      </rPr>
      <t>3</t>
    </r>
    <r>
      <rPr>
        <sz val="14"/>
        <color theme="1"/>
        <rFont val="Arial"/>
        <family val="2"/>
      </rPr>
      <t>)</t>
    </r>
  </si>
  <si>
    <r>
      <t>Ltr/m</t>
    </r>
    <r>
      <rPr>
        <vertAlign val="superscript"/>
        <sz val="14"/>
        <color theme="1"/>
        <rFont val="Arial"/>
        <family val="2"/>
      </rPr>
      <t>3</t>
    </r>
  </si>
  <si>
    <r>
      <t>m</t>
    </r>
    <r>
      <rPr>
        <vertAlign val="super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>/day</t>
    </r>
  </si>
  <si>
    <r>
      <t>Ltr / 300m</t>
    </r>
    <r>
      <rPr>
        <vertAlign val="superscript"/>
        <sz val="14"/>
        <color theme="1"/>
        <rFont val="Arial"/>
        <family val="2"/>
      </rPr>
      <t>3</t>
    </r>
  </si>
  <si>
    <r>
      <t>Ltr / 350m</t>
    </r>
    <r>
      <rPr>
        <vertAlign val="superscript"/>
        <sz val="14"/>
        <color theme="1"/>
        <rFont val="Arial"/>
        <family val="2"/>
      </rPr>
      <t>3</t>
    </r>
  </si>
  <si>
    <r>
      <t>Ltr / 30m</t>
    </r>
    <r>
      <rPr>
        <vertAlign val="superscript"/>
        <sz val="14"/>
        <color theme="1"/>
        <rFont val="Arial"/>
        <family val="2"/>
      </rPr>
      <t>3</t>
    </r>
  </si>
  <si>
    <t>EXCAVATION WORKS</t>
  </si>
  <si>
    <t>Total Consump per Day</t>
  </si>
  <si>
    <t>ROCK EXCAVATION</t>
  </si>
  <si>
    <r>
      <t>Ltr / 50m</t>
    </r>
    <r>
      <rPr>
        <vertAlign val="superscript"/>
        <sz val="14"/>
        <color theme="1"/>
        <rFont val="Arial"/>
        <family val="2"/>
      </rPr>
      <t>3</t>
    </r>
  </si>
  <si>
    <t>EXCAVATION FOR DRAINS</t>
  </si>
  <si>
    <t>EXCAVATION ANCILLIARIES</t>
  </si>
  <si>
    <t>Ltr / 500M2</t>
  </si>
  <si>
    <t>Ltr/m2</t>
  </si>
  <si>
    <r>
      <t>P</t>
    </r>
    <r>
      <rPr>
        <b/>
        <vertAlign val="subscript"/>
        <sz val="20"/>
        <color theme="1"/>
        <rFont val="Arial"/>
        <family val="2"/>
      </rPr>
      <t>c</t>
    </r>
  </si>
  <si>
    <r>
      <t>P</t>
    </r>
    <r>
      <rPr>
        <b/>
        <vertAlign val="subscript"/>
        <sz val="20"/>
        <color theme="1"/>
        <rFont val="Arial"/>
        <family val="2"/>
      </rPr>
      <t>b</t>
    </r>
  </si>
  <si>
    <t>Index Code*</t>
  </si>
  <si>
    <t>Index Description*</t>
  </si>
  <si>
    <t>Source of Index*</t>
  </si>
  <si>
    <t>Base Value and date*</t>
  </si>
  <si>
    <t>Bidder’s related Currency amount</t>
  </si>
  <si>
    <t>Bidder’s proposed weighting</t>
  </si>
  <si>
    <t>Fixed Portion</t>
  </si>
  <si>
    <t>A: 0.10</t>
  </si>
  <si>
    <t>DO</t>
  </si>
  <si>
    <t xml:space="preserve">DIESEL </t>
  </si>
  <si>
    <t>Local Market</t>
  </si>
  <si>
    <t>CO</t>
  </si>
  <si>
    <t>CEMENT</t>
  </si>
  <si>
    <t>AO</t>
  </si>
  <si>
    <t>AGGREGATE</t>
  </si>
  <si>
    <t>SO</t>
  </si>
  <si>
    <t>STONEBASE</t>
  </si>
  <si>
    <t>RO</t>
  </si>
  <si>
    <t>STEEL REINF</t>
  </si>
  <si>
    <t>LO</t>
  </si>
  <si>
    <t>LABOUR</t>
  </si>
  <si>
    <t>NJIC 2021</t>
  </si>
  <si>
    <t xml:space="preserve">D </t>
  </si>
  <si>
    <t>Material Composition</t>
  </si>
  <si>
    <t>Material</t>
  </si>
  <si>
    <t>Description</t>
  </si>
  <si>
    <t># on Site</t>
  </si>
  <si>
    <t>Base Price</t>
  </si>
  <si>
    <t>Current Price</t>
  </si>
  <si>
    <t>Cons/Day</t>
  </si>
  <si>
    <t>Cons/Hr</t>
  </si>
  <si>
    <t>Howo tippers 10 tyres.</t>
  </si>
  <si>
    <t>JCB Back Hole loader 3DX plus 1697 Engine power : 68.7 (92) KW (HP) JCB Diesel.</t>
  </si>
  <si>
    <t>Mack Truck</t>
  </si>
  <si>
    <t>12G</t>
  </si>
  <si>
    <t xml:space="preserve"> 320BL excavator with jack hammer 1996 model.</t>
  </si>
  <si>
    <t xml:space="preserve"> Sheep foot roller 2008 model.</t>
  </si>
  <si>
    <t>Bomag Roller 12 D3.</t>
  </si>
  <si>
    <t>Catarpilar D7R bulldozer.</t>
  </si>
  <si>
    <t>Mack water tanker truck double axle</t>
  </si>
  <si>
    <t>Mobile Transmixer</t>
  </si>
  <si>
    <t>6m3</t>
  </si>
  <si>
    <t>500L</t>
  </si>
  <si>
    <t>ITEM DESCRIPTION</t>
  </si>
  <si>
    <t>QUANTITY</t>
  </si>
  <si>
    <t>Cement</t>
  </si>
  <si>
    <t>Ton</t>
  </si>
  <si>
    <t>High Tensile Steel</t>
  </si>
  <si>
    <t>Sand</t>
  </si>
  <si>
    <t>Aggregates</t>
  </si>
  <si>
    <t>Stone Dust</t>
  </si>
  <si>
    <t>Stone Base</t>
  </si>
  <si>
    <t>DIFF</t>
  </si>
  <si>
    <t>NO OF MOUNTH</t>
  </si>
  <si>
    <t>BASIC (2017)</t>
  </si>
  <si>
    <t>CURRENT (2023)</t>
  </si>
  <si>
    <t>Cement Portland BS 12</t>
  </si>
  <si>
    <t>Fabric Reinforcement</t>
  </si>
  <si>
    <t>Diesel</t>
  </si>
  <si>
    <t>Petrol</t>
  </si>
  <si>
    <t>Aggrigate</t>
  </si>
  <si>
    <t>Stone base</t>
  </si>
  <si>
    <t>Bitumen (50/100)</t>
  </si>
  <si>
    <t>Cut Back 100/50</t>
  </si>
  <si>
    <t>NO</t>
  </si>
  <si>
    <t xml:space="preserve">Total </t>
  </si>
  <si>
    <t>Chipping</t>
  </si>
  <si>
    <r>
      <t>Qty (m</t>
    </r>
    <r>
      <rPr>
        <b/>
        <vertAlign val="superscript"/>
        <sz val="14"/>
        <color theme="1"/>
        <rFont val="Arial"/>
        <family val="2"/>
      </rPr>
      <t>3</t>
    </r>
    <r>
      <rPr>
        <b/>
        <sz val="14"/>
        <color theme="1"/>
        <rFont val="Arial"/>
        <family val="2"/>
      </rPr>
      <t>)</t>
    </r>
  </si>
  <si>
    <r>
      <t>Qty/m</t>
    </r>
    <r>
      <rPr>
        <b/>
        <vertAlign val="superscript"/>
        <sz val="14"/>
        <color theme="1"/>
        <rFont val="Arial"/>
        <family val="2"/>
      </rPr>
      <t>3</t>
    </r>
  </si>
  <si>
    <t xml:space="preserve"> Qty (ton)</t>
  </si>
  <si>
    <t>REINFORCED CONCRETE</t>
  </si>
  <si>
    <t>ORIGINAL QTY</t>
  </si>
  <si>
    <t>QTY @ CV-2</t>
  </si>
  <si>
    <t>ROADS AND PAVINGS</t>
  </si>
  <si>
    <t>Bitumen</t>
  </si>
  <si>
    <t>Material density</t>
  </si>
  <si>
    <r>
      <t>2.3ton/m</t>
    </r>
    <r>
      <rPr>
        <vertAlign val="superscript"/>
        <sz val="14"/>
        <color theme="1"/>
        <rFont val="Arial"/>
        <family val="2"/>
      </rPr>
      <t>3</t>
    </r>
  </si>
  <si>
    <r>
      <t>350kg/m</t>
    </r>
    <r>
      <rPr>
        <vertAlign val="superscript"/>
        <sz val="14"/>
        <color theme="1"/>
        <rFont val="Arial"/>
        <family val="2"/>
      </rPr>
      <t>4</t>
    </r>
  </si>
  <si>
    <t>Using cement @</t>
  </si>
  <si>
    <r>
      <t>150kg/m</t>
    </r>
    <r>
      <rPr>
        <vertAlign val="superscript"/>
        <sz val="14"/>
        <color theme="1"/>
        <rFont val="Arial"/>
        <family val="2"/>
      </rPr>
      <t>3</t>
    </r>
  </si>
  <si>
    <r>
      <t>Qty/m</t>
    </r>
    <r>
      <rPr>
        <b/>
        <vertAlign val="superscript"/>
        <sz val="14"/>
        <color theme="1"/>
        <rFont val="Arial"/>
        <family val="2"/>
      </rPr>
      <t>2</t>
    </r>
  </si>
  <si>
    <t>Qty/ton</t>
  </si>
  <si>
    <r>
      <t>ton / m</t>
    </r>
    <r>
      <rPr>
        <b/>
        <vertAlign val="superscript"/>
        <sz val="14"/>
        <color theme="1"/>
        <rFont val="Arial"/>
        <family val="2"/>
      </rPr>
      <t>3</t>
    </r>
  </si>
  <si>
    <r>
      <t>Qty / m</t>
    </r>
    <r>
      <rPr>
        <b/>
        <vertAlign val="superscript"/>
        <sz val="14"/>
        <color theme="1"/>
        <rFont val="Arial"/>
        <family val="2"/>
      </rPr>
      <t>3</t>
    </r>
  </si>
  <si>
    <r>
      <t>2.35ton/m</t>
    </r>
    <r>
      <rPr>
        <vertAlign val="superscript"/>
        <sz val="14"/>
        <color theme="1"/>
        <rFont val="Arial"/>
        <family val="2"/>
      </rPr>
      <t>3</t>
    </r>
  </si>
  <si>
    <t>SUMMARY OF MATERIALS</t>
  </si>
  <si>
    <t>ton</t>
  </si>
  <si>
    <t>BO</t>
  </si>
  <si>
    <t>BITUMEN</t>
  </si>
  <si>
    <t>N300000/Ton</t>
  </si>
  <si>
    <t>N255/LT</t>
  </si>
  <si>
    <t>N40000/Ton</t>
  </si>
  <si>
    <t>N5500/Ton</t>
  </si>
  <si>
    <t>N5000/Ton</t>
  </si>
  <si>
    <t>N250000/Ton</t>
  </si>
  <si>
    <t>Non Adjustable Component</t>
  </si>
  <si>
    <t>SA</t>
  </si>
  <si>
    <t>SD</t>
  </si>
  <si>
    <t>Point</t>
  </si>
  <si>
    <t>B: 0.01</t>
  </si>
  <si>
    <t>C: 0.01</t>
  </si>
  <si>
    <t>D 0.02</t>
  </si>
  <si>
    <t>E: 0.05</t>
  </si>
  <si>
    <t>E: 0.08</t>
  </si>
  <si>
    <t>F: 0.01</t>
  </si>
  <si>
    <t>Labour</t>
  </si>
  <si>
    <t>NJIC</t>
  </si>
  <si>
    <t>Adjustable Portion       ( 100%  -  10% )</t>
  </si>
  <si>
    <t>H</t>
  </si>
  <si>
    <t xml:space="preserve">Affected Contract Portion    =    </t>
  </si>
  <si>
    <t>I</t>
  </si>
  <si>
    <t>J</t>
  </si>
  <si>
    <t>Current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</si>
</sst>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(* #,##0.00_);_(* \(#,##0.00\);_(* &quot;-&quot;??_);_(@_)"/>
    <numFmt numFmtId="164" formatCode="0.0%"/>
    <numFmt numFmtId="165" formatCode="#,##0.0000"/>
    <numFmt numFmtId="166" formatCode="#,##0.0"/>
    <numFmt numFmtId="167" formatCode="0.000"/>
    <numFmt numFmtId="168" formatCode="_-* #,##0.00_-;_-* #,##0.00\-;_-* &quot;-&quot;??_-;_-@_-"/>
    <numFmt numFmtId="169" formatCode="0.0"/>
    <numFmt numFmtId="170" formatCode="0.0000"/>
    <numFmt numFmtId="171" formatCode="#,##0.000"/>
    <numFmt numFmtId="172" formatCode="_(* #,##0.0_);_(* \(#,##0.0\);_(* &quot;-&quot;??_);_(@_)"/>
    <numFmt numFmtId="173" formatCode="_(* #,##0_);_(* \(#,##0\);_(* &quot;-&quot;??_);_(@_)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Segoe UI Historic"/>
      <family val="2"/>
    </font>
    <font>
      <b/>
      <sz val="14"/>
      <color theme="1"/>
      <name val="Segoe UI Historic"/>
      <family val="2"/>
    </font>
    <font>
      <u/>
      <sz val="14"/>
      <color theme="1"/>
      <name val="Segoe UI Historic"/>
      <family val="2"/>
    </font>
    <font>
      <sz val="11"/>
      <color theme="1"/>
      <name val="Calibri"/>
      <family val="2"/>
      <scheme val="minor"/>
    </font>
    <font>
      <sz val="14"/>
      <color rgb="FFFF0000"/>
      <name val="Segoe UI Historic"/>
      <family val="2"/>
    </font>
    <font>
      <b/>
      <sz val="14"/>
      <name val="Segoe UI Historic"/>
      <family val="2"/>
    </font>
    <font>
      <sz val="14"/>
      <color theme="0"/>
      <name val="Segoe UI Historic"/>
      <family val="2"/>
    </font>
    <font>
      <b/>
      <sz val="14"/>
      <color theme="0"/>
      <name val="Segoe UI Historic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Segoe UI Historic"/>
      <family val="2"/>
    </font>
    <font>
      <sz val="12"/>
      <color rgb="FFC00000"/>
      <name val="Segoe UI Historic"/>
      <family val="2"/>
    </font>
    <font>
      <b/>
      <sz val="12"/>
      <color theme="1"/>
      <name val="Segoe UI Historic"/>
      <family val="2"/>
    </font>
    <font>
      <b/>
      <sz val="26"/>
      <color theme="1"/>
      <name val="Segoe UI Historic"/>
      <family val="2"/>
    </font>
    <font>
      <b/>
      <sz val="20"/>
      <name val="Segoe UI Historic"/>
      <family val="2"/>
    </font>
    <font>
      <b/>
      <sz val="25"/>
      <color theme="1"/>
      <name val="Calibri"/>
      <family val="2"/>
      <scheme val="minor"/>
    </font>
    <font>
      <b/>
      <vertAlign val="subscript"/>
      <sz val="25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vertAlign val="subscript"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b/>
      <vertAlign val="subscript"/>
      <sz val="21"/>
      <color theme="1"/>
      <name val="Calibri"/>
      <family val="2"/>
      <scheme val="minor"/>
    </font>
    <font>
      <b/>
      <vertAlign val="superscript"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20"/>
      <color theme="1"/>
      <name val="Segoe UI Historic"/>
      <family val="2"/>
    </font>
    <font>
      <b/>
      <sz val="20"/>
      <color theme="1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vertAlign val="subscript"/>
      <sz val="20"/>
      <color theme="1"/>
      <name val="Arial"/>
      <family val="2"/>
    </font>
    <font>
      <sz val="20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vertAlign val="superscript"/>
      <sz val="14"/>
      <color theme="1"/>
      <name val="Arial"/>
      <family val="2"/>
    </font>
    <font>
      <sz val="18"/>
      <name val="Arial"/>
      <family val="2"/>
    </font>
    <font>
      <sz val="13.5"/>
      <color theme="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8"/>
      <color indexed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vertAlign val="superscript"/>
      <sz val="14"/>
      <color theme="1"/>
      <name val="Arial"/>
      <family val="2"/>
    </font>
    <font>
      <sz val="12"/>
      <color theme="1"/>
      <name val="Segoe UI Historic"/>
      <family val="2"/>
    </font>
    <font>
      <sz val="8"/>
      <name val="Calibri"/>
      <family val="2"/>
      <scheme val="minor"/>
    </font>
    <font>
      <sz val="16"/>
      <name val="Arial"/>
      <family val="2"/>
    </font>
    <font>
      <sz val="20"/>
      <name val="Arial"/>
      <family val="2"/>
    </font>
    <font>
      <b/>
      <sz val="16"/>
      <color indexed="10"/>
      <name val="Arial"/>
      <family val="2"/>
    </font>
    <font>
      <b/>
      <sz val="16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theme="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4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>
      <alignment horizontal="left" vertical="center" indent="2"/>
    </xf>
    <xf numFmtId="168" fontId="34" fillId="0" borderId="0" applyFont="0" applyFill="0" applyBorder="0" applyAlignment="0" applyProtection="0"/>
    <xf numFmtId="0" fontId="34" fillId="0" borderId="0"/>
  </cellStyleXfs>
  <cellXfs count="4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0" xfId="0" applyFont="1"/>
    <xf numFmtId="2" fontId="13" fillId="0" borderId="2" xfId="0" applyNumberFormat="1" applyFont="1" applyBorder="1" applyAlignment="1">
      <alignment horizontal="center"/>
    </xf>
    <xf numFmtId="0" fontId="11" fillId="5" borderId="0" xfId="0" applyFont="1" applyFill="1" applyAlignment="1">
      <alignment horizontal="centerContinuous" vertical="center"/>
    </xf>
    <xf numFmtId="0" fontId="14" fillId="5" borderId="0" xfId="0" applyFont="1" applyFill="1" applyAlignment="1">
      <alignment horizontal="centerContinuous" vertical="center"/>
    </xf>
    <xf numFmtId="0" fontId="15" fillId="5" borderId="0" xfId="0" applyFont="1" applyFill="1" applyAlignment="1">
      <alignment horizontal="centerContinuous" vertical="center"/>
    </xf>
    <xf numFmtId="0" fontId="12" fillId="9" borderId="0" xfId="0" applyFont="1" applyFill="1" applyAlignment="1">
      <alignment vertical="center"/>
    </xf>
    <xf numFmtId="0" fontId="11" fillId="9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/>
    </xf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2" xfId="0" applyFont="1" applyBorder="1"/>
    <xf numFmtId="0" fontId="10" fillId="11" borderId="2" xfId="0" applyFont="1" applyFill="1" applyBorder="1" applyAlignment="1">
      <alignment horizontal="center"/>
    </xf>
    <xf numFmtId="4" fontId="11" fillId="0" borderId="2" xfId="0" applyNumberFormat="1" applyFont="1" applyBorder="1" applyAlignment="1">
      <alignment horizontal="center"/>
    </xf>
    <xf numFmtId="4" fontId="11" fillId="2" borderId="2" xfId="0" applyNumberFormat="1" applyFont="1" applyFill="1" applyBorder="1" applyAlignment="1">
      <alignment horizontal="center"/>
    </xf>
    <xf numFmtId="0" fontId="30" fillId="0" borderId="0" xfId="0" applyFont="1"/>
    <xf numFmtId="0" fontId="11" fillId="13" borderId="0" xfId="0" applyFont="1" applyFill="1" applyAlignment="1">
      <alignment horizontal="center"/>
    </xf>
    <xf numFmtId="0" fontId="11" fillId="13" borderId="0" xfId="0" applyFont="1" applyFill="1"/>
    <xf numFmtId="0" fontId="8" fillId="5" borderId="0" xfId="0" applyFont="1" applyFill="1" applyAlignment="1">
      <alignment horizontal="center"/>
    </xf>
    <xf numFmtId="0" fontId="9" fillId="5" borderId="0" xfId="0" applyFont="1" applyFill="1"/>
    <xf numFmtId="0" fontId="8" fillId="5" borderId="0" xfId="0" applyFont="1" applyFill="1" applyAlignment="1">
      <alignment horizontal="center" vertical="center"/>
    </xf>
    <xf numFmtId="4" fontId="8" fillId="5" borderId="0" xfId="0" applyNumberFormat="1" applyFont="1" applyFill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3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2" fillId="3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2" fillId="0" borderId="2" xfId="0" applyFont="1" applyBorder="1"/>
    <xf numFmtId="4" fontId="6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10" fontId="2" fillId="0" borderId="2" xfId="2" applyNumberFormat="1" applyFont="1" applyBorder="1" applyAlignment="1" applyProtection="1">
      <alignment horizontal="center" vertic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3" fillId="7" borderId="1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center" vertical="center"/>
    </xf>
    <xf numFmtId="4" fontId="2" fillId="8" borderId="0" xfId="0" applyNumberFormat="1" applyFont="1" applyFill="1" applyAlignment="1">
      <alignment horizontal="center" vertic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164" fontId="2" fillId="0" borderId="2" xfId="2" applyNumberFormat="1" applyFont="1" applyBorder="1" applyAlignment="1" applyProtection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0" fontId="2" fillId="10" borderId="8" xfId="0" applyFont="1" applyFill="1" applyBorder="1"/>
    <xf numFmtId="0" fontId="16" fillId="10" borderId="10" xfId="0" applyFont="1" applyFill="1" applyBorder="1" applyAlignment="1">
      <alignment horizontal="center" vertical="center"/>
    </xf>
    <xf numFmtId="0" fontId="2" fillId="10" borderId="9" xfId="0" applyFont="1" applyFill="1" applyBorder="1"/>
    <xf numFmtId="0" fontId="16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Continuous" vertical="center"/>
    </xf>
    <xf numFmtId="4" fontId="16" fillId="8" borderId="0" xfId="0" applyNumberFormat="1" applyFont="1" applyFill="1" applyAlignment="1">
      <alignment horizontal="centerContinuous" vertical="center"/>
    </xf>
    <xf numFmtId="4" fontId="3" fillId="8" borderId="0" xfId="0" applyNumberFormat="1" applyFont="1" applyFill="1" applyAlignment="1">
      <alignment horizontal="center" vertical="center"/>
    </xf>
    <xf numFmtId="0" fontId="2" fillId="0" borderId="5" xfId="0" applyFont="1" applyBorder="1" applyAlignment="1">
      <alignment horizontal="right"/>
    </xf>
    <xf numFmtId="0" fontId="2" fillId="0" borderId="7" xfId="0" applyFont="1" applyBorder="1" applyAlignment="1">
      <alignment horizontal="centerContinuous" vertical="center"/>
    </xf>
    <xf numFmtId="4" fontId="2" fillId="0" borderId="7" xfId="0" applyNumberFormat="1" applyFont="1" applyBorder="1" applyAlignment="1">
      <alignment horizontal="centerContinuous" vertical="center"/>
    </xf>
    <xf numFmtId="4" fontId="2" fillId="0" borderId="7" xfId="0" applyNumberFormat="1" applyFont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0" fontId="20" fillId="7" borderId="11" xfId="0" applyFont="1" applyFill="1" applyBorder="1"/>
    <xf numFmtId="0" fontId="20" fillId="7" borderId="12" xfId="0" applyFont="1" applyFill="1" applyBorder="1" applyAlignment="1">
      <alignment horizontal="center" vertical="center"/>
    </xf>
    <xf numFmtId="165" fontId="20" fillId="7" borderId="13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0" fontId="2" fillId="0" borderId="2" xfId="2" applyNumberFormat="1" applyFont="1" applyBorder="1" applyAlignment="1" applyProtection="1">
      <alignment horizontal="center" vertical="center"/>
      <protection locked="0"/>
    </xf>
    <xf numFmtId="10" fontId="2" fillId="4" borderId="2" xfId="2" applyNumberFormat="1" applyFont="1" applyFill="1" applyBorder="1" applyAlignment="1" applyProtection="1">
      <alignment horizontal="center" vertical="center"/>
      <protection locked="0"/>
    </xf>
    <xf numFmtId="4" fontId="9" fillId="6" borderId="2" xfId="0" applyNumberFormat="1" applyFont="1" applyFill="1" applyBorder="1" applyAlignment="1" applyProtection="1">
      <alignment horizontal="center" vertical="center"/>
      <protection locked="0"/>
    </xf>
    <xf numFmtId="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Continuous" vertical="center"/>
      <protection locked="0"/>
    </xf>
    <xf numFmtId="4" fontId="2" fillId="0" borderId="5" xfId="0" applyNumberFormat="1" applyFont="1" applyBorder="1" applyAlignment="1" applyProtection="1">
      <alignment horizontal="centerContinuous" vertical="center"/>
      <protection locked="0"/>
    </xf>
    <xf numFmtId="10" fontId="2" fillId="0" borderId="0" xfId="0" applyNumberFormat="1" applyFont="1" applyAlignment="1" applyProtection="1">
      <alignment horizontal="center" vertical="center"/>
      <protection locked="0"/>
    </xf>
    <xf numFmtId="4" fontId="2" fillId="8" borderId="0" xfId="0" applyNumberFormat="1" applyFont="1" applyFill="1" applyAlignment="1" applyProtection="1">
      <alignment horizontal="center" vertical="center"/>
      <protection locked="0"/>
    </xf>
    <xf numFmtId="0" fontId="11" fillId="13" borderId="0" xfId="0" applyFont="1" applyFill="1" applyAlignment="1">
      <alignment horizontal="left"/>
    </xf>
    <xf numFmtId="0" fontId="1" fillId="0" borderId="0" xfId="0" applyFont="1" applyAlignment="1">
      <alignment horizontal="left" vertical="center"/>
    </xf>
    <xf numFmtId="49" fontId="31" fillId="13" borderId="0" xfId="0" applyNumberFormat="1" applyFont="1" applyFill="1" applyAlignment="1">
      <alignment horizontal="right" vertical="center" wrapText="1"/>
    </xf>
    <xf numFmtId="49" fontId="31" fillId="13" borderId="0" xfId="0" applyNumberFormat="1" applyFont="1" applyFill="1" applyAlignment="1">
      <alignment horizontal="left"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left"/>
    </xf>
    <xf numFmtId="9" fontId="2" fillId="0" borderId="0" xfId="2" applyFont="1" applyProtection="1"/>
    <xf numFmtId="9" fontId="2" fillId="0" borderId="0" xfId="0" applyNumberFormat="1" applyFont="1"/>
    <xf numFmtId="0" fontId="3" fillId="3" borderId="5" xfId="0" applyFont="1" applyFill="1" applyBorder="1"/>
    <xf numFmtId="0" fontId="2" fillId="0" borderId="5" xfId="0" applyFont="1" applyBorder="1"/>
    <xf numFmtId="0" fontId="3" fillId="3" borderId="7" xfId="0" applyFont="1" applyFill="1" applyBorder="1"/>
    <xf numFmtId="0" fontId="2" fillId="0" borderId="7" xfId="0" applyFont="1" applyBorder="1"/>
    <xf numFmtId="0" fontId="6" fillId="0" borderId="0" xfId="0" applyFont="1"/>
    <xf numFmtId="4" fontId="3" fillId="8" borderId="2" xfId="0" applyNumberFormat="1" applyFont="1" applyFill="1" applyBorder="1" applyAlignment="1">
      <alignment vertical="center"/>
    </xf>
    <xf numFmtId="166" fontId="6" fillId="0" borderId="2" xfId="0" applyNumberFormat="1" applyFont="1" applyBorder="1" applyAlignment="1">
      <alignment horizontal="center"/>
    </xf>
    <xf numFmtId="0" fontId="12" fillId="9" borderId="14" xfId="0" applyFont="1" applyFill="1" applyBorder="1" applyAlignment="1">
      <alignment vertical="center"/>
    </xf>
    <xf numFmtId="0" fontId="12" fillId="15" borderId="0" xfId="0" applyFont="1" applyFill="1" applyAlignment="1">
      <alignment vertical="center"/>
    </xf>
    <xf numFmtId="0" fontId="11" fillId="15" borderId="0" xfId="0" applyFont="1" applyFill="1" applyAlignment="1">
      <alignment vertical="center"/>
    </xf>
    <xf numFmtId="0" fontId="12" fillId="15" borderId="0" xfId="0" applyFont="1" applyFill="1" applyAlignment="1">
      <alignment horizontal="center" vertical="center"/>
    </xf>
    <xf numFmtId="1" fontId="12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0" fillId="2" borderId="23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4" fontId="2" fillId="0" borderId="16" xfId="2" applyNumberFormat="1" applyFont="1" applyBorder="1" applyAlignment="1" applyProtection="1">
      <alignment horizontal="center" vertical="center"/>
    </xf>
    <xf numFmtId="4" fontId="17" fillId="0" borderId="16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4" fontId="2" fillId="0" borderId="0" xfId="0" applyNumberFormat="1" applyFont="1"/>
    <xf numFmtId="0" fontId="39" fillId="16" borderId="3" xfId="0" applyFont="1" applyFill="1" applyBorder="1" applyAlignment="1">
      <alignment horizontal="left" vertical="center"/>
    </xf>
    <xf numFmtId="0" fontId="39" fillId="16" borderId="3" xfId="0" applyFont="1" applyFill="1" applyBorder="1" applyAlignment="1">
      <alignment horizontal="center" vertical="center" wrapText="1"/>
    </xf>
    <xf numFmtId="0" fontId="39" fillId="16" borderId="3" xfId="0" applyFont="1" applyFill="1" applyBorder="1" applyAlignment="1">
      <alignment horizontal="center" vertical="center"/>
    </xf>
    <xf numFmtId="0" fontId="39" fillId="16" borderId="16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3" fillId="8" borderId="5" xfId="0" applyFont="1" applyFill="1" applyBorder="1" applyAlignment="1">
      <alignment vertical="center" wrapText="1"/>
    </xf>
    <xf numFmtId="4" fontId="3" fillId="8" borderId="5" xfId="0" applyNumberFormat="1" applyFont="1" applyFill="1" applyBorder="1" applyAlignment="1">
      <alignment vertical="center"/>
    </xf>
    <xf numFmtId="0" fontId="3" fillId="8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5" xfId="0" applyFont="1" applyBorder="1" applyAlignment="1">
      <alignment horizontal="left" vertical="center"/>
    </xf>
    <xf numFmtId="0" fontId="3" fillId="0" borderId="25" xfId="0" applyFont="1" applyBorder="1" applyAlignment="1">
      <alignment vertical="center" wrapText="1"/>
    </xf>
    <xf numFmtId="4" fontId="2" fillId="0" borderId="25" xfId="0" applyNumberFormat="1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5" xfId="0" applyFont="1" applyBorder="1" applyAlignment="1">
      <alignment vertical="center" wrapText="1"/>
    </xf>
    <xf numFmtId="4" fontId="2" fillId="0" borderId="26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43" fontId="2" fillId="0" borderId="16" xfId="1" applyFont="1" applyFill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vertical="center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vertical="center"/>
    </xf>
    <xf numFmtId="0" fontId="2" fillId="2" borderId="7" xfId="0" applyFont="1" applyFill="1" applyBorder="1"/>
    <xf numFmtId="164" fontId="2" fillId="2" borderId="2" xfId="2" applyNumberFormat="1" applyFont="1" applyFill="1" applyBorder="1" applyAlignment="1" applyProtection="1">
      <alignment horizontal="center" vertical="center"/>
    </xf>
    <xf numFmtId="4" fontId="17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2" fillId="0" borderId="2" xfId="2" applyNumberFormat="1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4" fontId="36" fillId="0" borderId="0" xfId="2" applyNumberFormat="1" applyFont="1" applyAlignment="1">
      <alignment horizontal="center" vertical="center"/>
    </xf>
    <xf numFmtId="4" fontId="18" fillId="2" borderId="13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2" fontId="12" fillId="0" borderId="0" xfId="0" applyNumberFormat="1" applyFont="1"/>
    <xf numFmtId="2" fontId="11" fillId="0" borderId="0" xfId="0" applyNumberFormat="1" applyFont="1" applyAlignment="1">
      <alignment vertical="center"/>
    </xf>
    <xf numFmtId="167" fontId="13" fillId="0" borderId="2" xfId="0" applyNumberFormat="1" applyFont="1" applyBorder="1" applyAlignment="1">
      <alignment horizontal="center"/>
    </xf>
    <xf numFmtId="170" fontId="13" fillId="0" borderId="2" xfId="0" applyNumberFormat="1" applyFont="1" applyBorder="1" applyAlignment="1">
      <alignment horizont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4" fontId="42" fillId="0" borderId="0" xfId="0" applyNumberFormat="1" applyFont="1" applyAlignment="1">
      <alignment vertical="center"/>
    </xf>
    <xf numFmtId="0" fontId="42" fillId="0" borderId="2" xfId="0" applyFont="1" applyBorder="1" applyAlignment="1">
      <alignment vertical="center"/>
    </xf>
    <xf numFmtId="0" fontId="42" fillId="0" borderId="2" xfId="0" applyFont="1" applyBorder="1" applyAlignment="1">
      <alignment horizontal="center" vertical="center"/>
    </xf>
    <xf numFmtId="0" fontId="44" fillId="2" borderId="6" xfId="0" applyFont="1" applyFill="1" applyBorder="1" applyAlignment="1">
      <alignment vertical="center"/>
    </xf>
    <xf numFmtId="0" fontId="43" fillId="2" borderId="6" xfId="0" applyFont="1" applyFill="1" applyBorder="1" applyAlignment="1">
      <alignment vertical="center"/>
    </xf>
    <xf numFmtId="0" fontId="44" fillId="2" borderId="6" xfId="0" applyFont="1" applyFill="1" applyBorder="1" applyAlignment="1">
      <alignment horizontal="center" vertical="center"/>
    </xf>
    <xf numFmtId="0" fontId="45" fillId="2" borderId="6" xfId="0" applyFont="1" applyFill="1" applyBorder="1" applyAlignment="1">
      <alignment horizontal="center" vertical="center"/>
    </xf>
    <xf numFmtId="0" fontId="45" fillId="2" borderId="6" xfId="0" quotePrefix="1" applyFont="1" applyFill="1" applyBorder="1" applyAlignment="1">
      <alignment horizontal="center" vertical="center"/>
    </xf>
    <xf numFmtId="4" fontId="32" fillId="0" borderId="1" xfId="0" applyNumberFormat="1" applyFont="1" applyBorder="1" applyAlignment="1">
      <alignment vertical="center"/>
    </xf>
    <xf numFmtId="0" fontId="45" fillId="7" borderId="0" xfId="0" applyFont="1" applyFill="1" applyAlignment="1">
      <alignment vertical="center"/>
    </xf>
    <xf numFmtId="0" fontId="47" fillId="7" borderId="0" xfId="0" applyFont="1" applyFill="1" applyAlignment="1">
      <alignment vertical="center"/>
    </xf>
    <xf numFmtId="0" fontId="32" fillId="14" borderId="5" xfId="0" applyFont="1" applyFill="1" applyBorder="1" applyAlignment="1">
      <alignment horizontal="center" vertical="center"/>
    </xf>
    <xf numFmtId="4" fontId="42" fillId="14" borderId="6" xfId="0" applyNumberFormat="1" applyFont="1" applyFill="1" applyBorder="1" applyAlignment="1">
      <alignment vertical="center"/>
    </xf>
    <xf numFmtId="10" fontId="1" fillId="14" borderId="7" xfId="2" applyNumberFormat="1" applyFont="1" applyFill="1" applyBorder="1" applyAlignment="1">
      <alignment vertical="center"/>
    </xf>
    <xf numFmtId="0" fontId="32" fillId="11" borderId="24" xfId="0" applyFont="1" applyFill="1" applyBorder="1" applyAlignment="1">
      <alignment horizontal="center" vertical="center"/>
    </xf>
    <xf numFmtId="4" fontId="42" fillId="11" borderId="15" xfId="0" applyNumberFormat="1" applyFont="1" applyFill="1" applyBorder="1" applyAlignment="1">
      <alignment vertical="center"/>
    </xf>
    <xf numFmtId="10" fontId="1" fillId="11" borderId="23" xfId="2" applyNumberFormat="1" applyFont="1" applyFill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vertical="center"/>
    </xf>
    <xf numFmtId="43" fontId="41" fillId="0" borderId="0" xfId="0" applyNumberFormat="1" applyFont="1" applyAlignment="1">
      <alignment horizontal="center" vertical="center"/>
    </xf>
    <xf numFmtId="43" fontId="41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3" fontId="41" fillId="0" borderId="0" xfId="0" applyNumberFormat="1" applyFont="1" applyAlignment="1">
      <alignment vertical="center"/>
    </xf>
    <xf numFmtId="0" fontId="48" fillId="2" borderId="2" xfId="0" applyFont="1" applyFill="1" applyBorder="1" applyAlignment="1">
      <alignment vertical="center"/>
    </xf>
    <xf numFmtId="0" fontId="48" fillId="2" borderId="2" xfId="0" applyFont="1" applyFill="1" applyBorder="1" applyAlignment="1">
      <alignment horizontal="center" vertical="center"/>
    </xf>
    <xf numFmtId="0" fontId="48" fillId="2" borderId="5" xfId="0" applyFont="1" applyFill="1" applyBorder="1" applyAlignment="1">
      <alignment vertical="center"/>
    </xf>
    <xf numFmtId="0" fontId="48" fillId="2" borderId="7" xfId="0" applyFont="1" applyFill="1" applyBorder="1" applyAlignment="1">
      <alignment vertical="center"/>
    </xf>
    <xf numFmtId="0" fontId="41" fillId="0" borderId="5" xfId="0" applyFont="1" applyBorder="1" applyAlignment="1">
      <alignment vertical="center"/>
    </xf>
    <xf numFmtId="169" fontId="41" fillId="0" borderId="6" xfId="0" applyNumberFormat="1" applyFont="1" applyBorder="1" applyAlignment="1">
      <alignment horizontal="center" vertical="center"/>
    </xf>
    <xf numFmtId="0" fontId="41" fillId="0" borderId="6" xfId="0" applyFont="1" applyBorder="1" applyAlignment="1" applyProtection="1">
      <alignment vertical="center"/>
      <protection hidden="1"/>
    </xf>
    <xf numFmtId="0" fontId="41" fillId="0" borderId="6" xfId="0" applyFont="1" applyBorder="1" applyAlignment="1">
      <alignment vertical="center"/>
    </xf>
    <xf numFmtId="0" fontId="41" fillId="0" borderId="7" xfId="0" applyFont="1" applyBorder="1" applyAlignment="1">
      <alignment vertical="center"/>
    </xf>
    <xf numFmtId="169" fontId="41" fillId="0" borderId="0" xfId="0" applyNumberFormat="1" applyFont="1" applyAlignment="1">
      <alignment horizontal="center" vertical="center"/>
    </xf>
    <xf numFmtId="0" fontId="41" fillId="2" borderId="5" xfId="0" applyFont="1" applyFill="1" applyBorder="1" applyAlignment="1">
      <alignment vertical="center"/>
    </xf>
    <xf numFmtId="0" fontId="41" fillId="2" borderId="7" xfId="0" applyFont="1" applyFill="1" applyBorder="1" applyAlignment="1">
      <alignment vertical="center"/>
    </xf>
    <xf numFmtId="3" fontId="41" fillId="0" borderId="0" xfId="0" applyNumberFormat="1" applyFont="1" applyAlignment="1">
      <alignment horizontal="center" vertical="center"/>
    </xf>
    <xf numFmtId="39" fontId="41" fillId="0" borderId="0" xfId="0" applyNumberFormat="1" applyFont="1" applyAlignment="1">
      <alignment horizontal="center" vertical="center"/>
    </xf>
    <xf numFmtId="43" fontId="48" fillId="7" borderId="5" xfId="0" applyNumberFormat="1" applyFont="1" applyFill="1" applyBorder="1" applyAlignment="1">
      <alignment vertical="center"/>
    </xf>
    <xf numFmtId="0" fontId="48" fillId="7" borderId="7" xfId="0" applyFont="1" applyFill="1" applyBorder="1" applyAlignment="1">
      <alignment vertical="center"/>
    </xf>
    <xf numFmtId="43" fontId="41" fillId="0" borderId="5" xfId="0" applyNumberFormat="1" applyFont="1" applyBorder="1" applyAlignment="1">
      <alignment vertical="center"/>
    </xf>
    <xf numFmtId="0" fontId="41" fillId="0" borderId="6" xfId="0" applyFont="1" applyBorder="1" applyAlignment="1">
      <alignment horizontal="center" vertical="center"/>
    </xf>
    <xf numFmtId="43" fontId="41" fillId="0" borderId="2" xfId="0" applyNumberFormat="1" applyFont="1" applyBorder="1" applyAlignment="1">
      <alignment vertical="center"/>
    </xf>
    <xf numFmtId="0" fontId="48" fillId="0" borderId="5" xfId="0" applyFont="1" applyBorder="1" applyAlignment="1">
      <alignment vertical="center"/>
    </xf>
    <xf numFmtId="43" fontId="48" fillId="0" borderId="2" xfId="0" applyNumberFormat="1" applyFont="1" applyBorder="1" applyAlignment="1">
      <alignment vertical="center"/>
    </xf>
    <xf numFmtId="43" fontId="41" fillId="0" borderId="0" xfId="0" applyNumberFormat="1" applyFont="1" applyAlignment="1">
      <alignment horizontal="center" vertical="top"/>
    </xf>
    <xf numFmtId="0" fontId="48" fillId="14" borderId="0" xfId="0" applyFont="1" applyFill="1" applyAlignment="1">
      <alignment vertical="center"/>
    </xf>
    <xf numFmtId="0" fontId="41" fillId="14" borderId="0" xfId="0" applyFont="1" applyFill="1" applyAlignment="1">
      <alignment vertical="center"/>
    </xf>
    <xf numFmtId="0" fontId="41" fillId="0" borderId="0" xfId="0" applyFont="1" applyAlignment="1">
      <alignment vertical="top"/>
    </xf>
    <xf numFmtId="43" fontId="41" fillId="14" borderId="0" xfId="0" applyNumberFormat="1" applyFont="1" applyFill="1" applyAlignment="1">
      <alignment horizontal="center" vertical="top"/>
    </xf>
    <xf numFmtId="43" fontId="41" fillId="14" borderId="0" xfId="0" applyNumberFormat="1" applyFont="1" applyFill="1" applyAlignment="1">
      <alignment horizontal="left" vertical="top" wrapText="1"/>
    </xf>
    <xf numFmtId="43" fontId="41" fillId="14" borderId="0" xfId="0" applyNumberFormat="1" applyFont="1" applyFill="1" applyAlignment="1">
      <alignment horizontal="center" vertical="center"/>
    </xf>
    <xf numFmtId="0" fontId="41" fillId="14" borderId="0" xfId="0" applyFont="1" applyFill="1" applyAlignment="1">
      <alignment vertical="top"/>
    </xf>
    <xf numFmtId="43" fontId="48" fillId="14" borderId="0" xfId="0" applyNumberFormat="1" applyFont="1" applyFill="1" applyAlignment="1">
      <alignment horizontal="center" vertical="center"/>
    </xf>
    <xf numFmtId="43" fontId="48" fillId="14" borderId="0" xfId="0" applyNumberFormat="1" applyFont="1" applyFill="1" applyAlignment="1">
      <alignment vertical="center" wrapText="1"/>
    </xf>
    <xf numFmtId="43" fontId="41" fillId="14" borderId="0" xfId="0" applyNumberFormat="1" applyFont="1" applyFill="1" applyAlignment="1">
      <alignment horizontal="left" vertical="center" wrapText="1"/>
    </xf>
    <xf numFmtId="43" fontId="41" fillId="14" borderId="0" xfId="0" applyNumberFormat="1" applyFont="1" applyFill="1" applyAlignment="1">
      <alignment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52" fillId="0" borderId="2" xfId="0" applyFont="1" applyBorder="1" applyAlignment="1">
      <alignment horizontal="left" vertical="center" wrapText="1"/>
    </xf>
    <xf numFmtId="0" fontId="52" fillId="0" borderId="2" xfId="0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55" fillId="0" borderId="0" xfId="9" applyFont="1" applyAlignment="1">
      <alignment horizontal="center" vertical="center"/>
    </xf>
    <xf numFmtId="4" fontId="55" fillId="0" borderId="0" xfId="9" applyNumberFormat="1" applyFont="1" applyAlignment="1">
      <alignment vertical="center"/>
    </xf>
    <xf numFmtId="0" fontId="34" fillId="0" borderId="0" xfId="9" applyAlignment="1">
      <alignment vertical="center"/>
    </xf>
    <xf numFmtId="0" fontId="34" fillId="0" borderId="8" xfId="9" applyBorder="1" applyAlignment="1">
      <alignment vertical="center"/>
    </xf>
    <xf numFmtId="4" fontId="54" fillId="0" borderId="3" xfId="9" applyNumberFormat="1" applyFont="1" applyBorder="1" applyAlignment="1">
      <alignment horizontal="right" vertical="center"/>
    </xf>
    <xf numFmtId="0" fontId="34" fillId="0" borderId="9" xfId="9" applyBorder="1" applyAlignment="1">
      <alignment vertical="center"/>
    </xf>
    <xf numFmtId="0" fontId="54" fillId="0" borderId="0" xfId="9" applyFont="1" applyAlignment="1">
      <alignment vertical="center"/>
    </xf>
    <xf numFmtId="49" fontId="54" fillId="0" borderId="0" xfId="9" applyNumberFormat="1" applyFont="1" applyAlignment="1">
      <alignment vertical="center"/>
    </xf>
    <xf numFmtId="2" fontId="41" fillId="0" borderId="6" xfId="0" applyNumberFormat="1" applyFont="1" applyBorder="1" applyAlignment="1">
      <alignment horizontal="center" vertical="center"/>
    </xf>
    <xf numFmtId="0" fontId="57" fillId="0" borderId="8" xfId="9" applyFont="1" applyBorder="1" applyAlignment="1">
      <alignment horizontal="center" vertical="center"/>
    </xf>
    <xf numFmtId="0" fontId="57" fillId="0" borderId="0" xfId="9" applyFont="1" applyAlignment="1">
      <alignment horizontal="center" vertical="center"/>
    </xf>
    <xf numFmtId="4" fontId="57" fillId="0" borderId="0" xfId="9" applyNumberFormat="1" applyFont="1" applyAlignment="1">
      <alignment horizontal="center" vertical="center"/>
    </xf>
    <xf numFmtId="4" fontId="57" fillId="0" borderId="0" xfId="9" applyNumberFormat="1" applyFont="1" applyAlignment="1">
      <alignment vertical="center"/>
    </xf>
    <xf numFmtId="0" fontId="58" fillId="0" borderId="39" xfId="9" applyFont="1" applyBorder="1" applyAlignment="1">
      <alignment horizontal="center" vertical="center"/>
    </xf>
    <xf numFmtId="0" fontId="51" fillId="0" borderId="43" xfId="9" applyFont="1" applyBorder="1" applyAlignment="1">
      <alignment vertical="center"/>
    </xf>
    <xf numFmtId="0" fontId="51" fillId="0" borderId="31" xfId="9" applyFont="1" applyBorder="1" applyAlignment="1">
      <alignment horizontal="center" vertical="center"/>
    </xf>
    <xf numFmtId="1" fontId="51" fillId="0" borderId="2" xfId="9" applyNumberFormat="1" applyFont="1" applyBorder="1" applyAlignment="1">
      <alignment horizontal="center" vertical="center"/>
    </xf>
    <xf numFmtId="4" fontId="51" fillId="0" borderId="16" xfId="9" applyNumberFormat="1" applyFont="1" applyBorder="1" applyAlignment="1">
      <alignment horizontal="right" vertical="center"/>
    </xf>
    <xf numFmtId="0" fontId="51" fillId="0" borderId="20" xfId="9" applyFont="1" applyBorder="1" applyAlignment="1">
      <alignment vertical="center"/>
    </xf>
    <xf numFmtId="171" fontId="51" fillId="0" borderId="16" xfId="9" applyNumberFormat="1" applyFont="1" applyBorder="1" applyAlignment="1">
      <alignment horizontal="right" vertical="center"/>
    </xf>
    <xf numFmtId="0" fontId="51" fillId="0" borderId="41" xfId="9" applyFont="1" applyBorder="1" applyAlignment="1">
      <alignment horizontal="center" vertical="center"/>
    </xf>
    <xf numFmtId="1" fontId="51" fillId="0" borderId="16" xfId="9" applyNumberFormat="1" applyFont="1" applyBorder="1" applyAlignment="1">
      <alignment horizontal="center" vertical="center"/>
    </xf>
    <xf numFmtId="4" fontId="51" fillId="0" borderId="16" xfId="9" applyNumberFormat="1" applyFont="1" applyBorder="1" applyAlignment="1">
      <alignment horizontal="center" vertical="center"/>
    </xf>
    <xf numFmtId="0" fontId="57" fillId="0" borderId="22" xfId="9" applyFont="1" applyBorder="1" applyAlignment="1">
      <alignment vertical="center"/>
    </xf>
    <xf numFmtId="0" fontId="57" fillId="0" borderId="42" xfId="9" applyFont="1" applyBorder="1" applyAlignment="1">
      <alignment horizontal="center" vertical="center"/>
    </xf>
    <xf numFmtId="4" fontId="57" fillId="0" borderId="33" xfId="9" applyNumberFormat="1" applyFont="1" applyBorder="1" applyAlignment="1">
      <alignment horizontal="center" vertical="center"/>
    </xf>
    <xf numFmtId="4" fontId="57" fillId="0" borderId="33" xfId="9" applyNumberFormat="1" applyFont="1" applyBorder="1" applyAlignment="1">
      <alignment vertical="center"/>
    </xf>
    <xf numFmtId="0" fontId="51" fillId="0" borderId="0" xfId="9" applyFont="1" applyAlignment="1">
      <alignment vertical="center"/>
    </xf>
    <xf numFmtId="0" fontId="51" fillId="0" borderId="0" xfId="9" applyFont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41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vertical="center"/>
    </xf>
    <xf numFmtId="0" fontId="41" fillId="0" borderId="2" xfId="0" applyFont="1" applyBorder="1" applyAlignment="1">
      <alignment vertical="center" wrapText="1"/>
    </xf>
    <xf numFmtId="0" fontId="48" fillId="2" borderId="5" xfId="0" applyFont="1" applyFill="1" applyBorder="1" applyAlignment="1">
      <alignment horizontal="right" vertical="center"/>
    </xf>
    <xf numFmtId="0" fontId="41" fillId="0" borderId="0" xfId="0" applyFont="1" applyAlignment="1">
      <alignment horizontal="right" vertical="center"/>
    </xf>
    <xf numFmtId="4" fontId="41" fillId="0" borderId="5" xfId="0" applyNumberFormat="1" applyFont="1" applyBorder="1" applyAlignment="1">
      <alignment horizontal="righ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9" fillId="16" borderId="0" xfId="0" applyFont="1" applyFill="1" applyAlignment="1">
      <alignment horizontal="left" vertical="center"/>
    </xf>
    <xf numFmtId="0" fontId="39" fillId="16" borderId="48" xfId="0" applyFont="1" applyFill="1" applyBorder="1" applyAlignment="1">
      <alignment horizontal="center" vertical="center" wrapText="1"/>
    </xf>
    <xf numFmtId="0" fontId="39" fillId="16" borderId="48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vertical="center"/>
    </xf>
    <xf numFmtId="0" fontId="2" fillId="14" borderId="3" xfId="0" applyFont="1" applyFill="1" applyBorder="1" applyAlignment="1">
      <alignment vertical="center"/>
    </xf>
    <xf numFmtId="0" fontId="2" fillId="14" borderId="25" xfId="0" applyFont="1" applyFill="1" applyBorder="1" applyAlignment="1">
      <alignment vertical="center"/>
    </xf>
    <xf numFmtId="4" fontId="2" fillId="14" borderId="25" xfId="0" applyNumberFormat="1" applyFont="1" applyFill="1" applyBorder="1" applyAlignment="1">
      <alignment vertical="center"/>
    </xf>
    <xf numFmtId="43" fontId="2" fillId="14" borderId="3" xfId="1" applyFont="1" applyFill="1" applyBorder="1" applyAlignment="1">
      <alignment vertical="center"/>
    </xf>
    <xf numFmtId="4" fontId="2" fillId="14" borderId="3" xfId="0" applyNumberFormat="1" applyFont="1" applyFill="1" applyBorder="1" applyAlignment="1">
      <alignment vertical="center"/>
    </xf>
    <xf numFmtId="0" fontId="2" fillId="11" borderId="3" xfId="0" applyFont="1" applyFill="1" applyBorder="1" applyAlignment="1">
      <alignment vertical="center"/>
    </xf>
    <xf numFmtId="0" fontId="2" fillId="11" borderId="25" xfId="0" applyFont="1" applyFill="1" applyBorder="1" applyAlignment="1">
      <alignment vertical="center"/>
    </xf>
    <xf numFmtId="4" fontId="2" fillId="11" borderId="25" xfId="0" applyNumberFormat="1" applyFont="1" applyFill="1" applyBorder="1" applyAlignment="1">
      <alignment vertical="center"/>
    </xf>
    <xf numFmtId="43" fontId="2" fillId="11" borderId="3" xfId="1" applyFont="1" applyFill="1" applyBorder="1" applyAlignment="1">
      <alignment vertical="center"/>
    </xf>
    <xf numFmtId="4" fontId="2" fillId="11" borderId="3" xfId="0" applyNumberFormat="1" applyFont="1" applyFill="1" applyBorder="1" applyAlignment="1">
      <alignment vertical="center"/>
    </xf>
    <xf numFmtId="4" fontId="18" fillId="8" borderId="3" xfId="0" applyNumberFormat="1" applyFont="1" applyFill="1" applyBorder="1" applyAlignment="1">
      <alignment vertical="center"/>
    </xf>
    <xf numFmtId="164" fontId="61" fillId="0" borderId="25" xfId="2" applyNumberFormat="1" applyFont="1" applyBorder="1" applyAlignment="1">
      <alignment horizontal="center" vertical="center"/>
    </xf>
    <xf numFmtId="3" fontId="2" fillId="11" borderId="25" xfId="0" applyNumberFormat="1" applyFont="1" applyFill="1" applyBorder="1" applyAlignment="1">
      <alignment vertical="center"/>
    </xf>
    <xf numFmtId="3" fontId="2" fillId="14" borderId="25" xfId="0" applyNumberFormat="1" applyFont="1" applyFill="1" applyBorder="1" applyAlignment="1">
      <alignment vertical="center"/>
    </xf>
    <xf numFmtId="0" fontId="49" fillId="0" borderId="0" xfId="0" applyFont="1" applyAlignment="1">
      <alignment horizontal="right" vertical="center"/>
    </xf>
    <xf numFmtId="9" fontId="41" fillId="0" borderId="0" xfId="0" applyNumberFormat="1" applyFont="1" applyAlignment="1">
      <alignment horizontal="center" vertical="center"/>
    </xf>
    <xf numFmtId="172" fontId="41" fillId="0" borderId="5" xfId="0" applyNumberFormat="1" applyFont="1" applyBorder="1" applyAlignment="1">
      <alignment vertical="center"/>
    </xf>
    <xf numFmtId="4" fontId="41" fillId="0" borderId="7" xfId="0" applyNumberFormat="1" applyFont="1" applyBorder="1" applyAlignment="1">
      <alignment vertical="center"/>
    </xf>
    <xf numFmtId="173" fontId="41" fillId="14" borderId="0" xfId="0" applyNumberFormat="1" applyFont="1" applyFill="1" applyAlignment="1">
      <alignment horizontal="center" vertical="center"/>
    </xf>
    <xf numFmtId="4" fontId="63" fillId="0" borderId="16" xfId="9" applyNumberFormat="1" applyFont="1" applyBorder="1" applyAlignment="1">
      <alignment horizontal="right" vertical="center"/>
    </xf>
    <xf numFmtId="4" fontId="64" fillId="0" borderId="2" xfId="9" applyNumberFormat="1" applyFont="1" applyBorder="1" applyAlignment="1">
      <alignment vertical="center"/>
    </xf>
    <xf numFmtId="3" fontId="64" fillId="0" borderId="2" xfId="9" applyNumberFormat="1" applyFont="1" applyBorder="1" applyAlignment="1">
      <alignment vertical="center"/>
    </xf>
    <xf numFmtId="3" fontId="64" fillId="0" borderId="16" xfId="9" applyNumberFormat="1" applyFont="1" applyBorder="1" applyAlignment="1">
      <alignment vertical="center"/>
    </xf>
    <xf numFmtId="4" fontId="64" fillId="0" borderId="16" xfId="9" applyNumberFormat="1" applyFont="1" applyBorder="1" applyAlignment="1">
      <alignment horizontal="right" vertical="center"/>
    </xf>
    <xf numFmtId="0" fontId="63" fillId="0" borderId="31" xfId="9" applyFont="1" applyBorder="1" applyAlignment="1">
      <alignment horizontal="center" vertical="center"/>
    </xf>
    <xf numFmtId="0" fontId="63" fillId="0" borderId="41" xfId="9" applyFont="1" applyBorder="1" applyAlignment="1">
      <alignment horizontal="center" vertical="center"/>
    </xf>
    <xf numFmtId="4" fontId="65" fillId="0" borderId="0" xfId="9" applyNumberFormat="1" applyFont="1" applyAlignment="1">
      <alignment vertical="center"/>
    </xf>
    <xf numFmtId="0" fontId="66" fillId="0" borderId="39" xfId="9" applyFont="1" applyBorder="1" applyAlignment="1">
      <alignment horizontal="center" vertical="center"/>
    </xf>
    <xf numFmtId="0" fontId="63" fillId="0" borderId="0" xfId="9" applyFont="1" applyAlignment="1">
      <alignment vertical="center"/>
    </xf>
    <xf numFmtId="4" fontId="63" fillId="0" borderId="40" xfId="9" applyNumberFormat="1" applyFont="1" applyBorder="1" applyAlignment="1">
      <alignment vertical="center"/>
    </xf>
    <xf numFmtId="4" fontId="63" fillId="0" borderId="32" xfId="9" applyNumberFormat="1" applyFont="1" applyBorder="1" applyAlignment="1">
      <alignment vertical="center"/>
    </xf>
    <xf numFmtId="4" fontId="66" fillId="0" borderId="0" xfId="9" applyNumberFormat="1" applyFont="1" applyAlignment="1">
      <alignment horizontal="right" vertical="center"/>
    </xf>
    <xf numFmtId="0" fontId="55" fillId="0" borderId="51" xfId="9" applyFont="1" applyBorder="1" applyAlignment="1">
      <alignment horizontal="center" vertical="center"/>
    </xf>
    <xf numFmtId="4" fontId="55" fillId="0" borderId="52" xfId="9" applyNumberFormat="1" applyFont="1" applyBorder="1" applyAlignment="1">
      <alignment vertical="center"/>
    </xf>
    <xf numFmtId="4" fontId="65" fillId="0" borderId="52" xfId="9" applyNumberFormat="1" applyFont="1" applyBorder="1" applyAlignment="1">
      <alignment vertical="center"/>
    </xf>
    <xf numFmtId="4" fontId="55" fillId="0" borderId="53" xfId="9" applyNumberFormat="1" applyFont="1" applyBorder="1" applyAlignment="1">
      <alignment vertical="center"/>
    </xf>
    <xf numFmtId="4" fontId="65" fillId="0" borderId="54" xfId="9" applyNumberFormat="1" applyFont="1" applyBorder="1" applyAlignment="1">
      <alignment vertical="center"/>
    </xf>
    <xf numFmtId="4" fontId="54" fillId="0" borderId="3" xfId="9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vertical="center" wrapText="1"/>
    </xf>
    <xf numFmtId="0" fontId="59" fillId="0" borderId="10" xfId="0" applyFont="1" applyBorder="1" applyAlignment="1">
      <alignment horizontal="center" vertical="center" wrapText="1"/>
    </xf>
    <xf numFmtId="169" fontId="41" fillId="0" borderId="6" xfId="0" applyNumberFormat="1" applyFont="1" applyBorder="1" applyAlignment="1" applyProtection="1">
      <alignment vertical="center"/>
      <protection hidden="1"/>
    </xf>
    <xf numFmtId="43" fontId="41" fillId="14" borderId="0" xfId="0" applyNumberFormat="1" applyFont="1" applyFill="1" applyAlignment="1">
      <alignment vertical="center" wrapText="1"/>
    </xf>
    <xf numFmtId="0" fontId="42" fillId="0" borderId="3" xfId="0" applyFont="1" applyBorder="1" applyAlignment="1">
      <alignment vertical="center"/>
    </xf>
    <xf numFmtId="0" fontId="42" fillId="0" borderId="46" xfId="0" applyFont="1" applyBorder="1" applyAlignment="1">
      <alignment vertical="center"/>
    </xf>
    <xf numFmtId="0" fontId="42" fillId="0" borderId="2" xfId="0" applyFont="1" applyBorder="1" applyAlignment="1">
      <alignment horizontal="right" vertical="center"/>
    </xf>
    <xf numFmtId="49" fontId="31" fillId="13" borderId="15" xfId="0" applyNumberFormat="1" applyFont="1" applyFill="1" applyBorder="1" applyAlignment="1">
      <alignment horizontal="right" vertical="center" wrapText="1"/>
    </xf>
    <xf numFmtId="4" fontId="19" fillId="11" borderId="0" xfId="0" applyNumberFormat="1" applyFont="1" applyFill="1" applyAlignment="1">
      <alignment horizontal="center" vertical="center"/>
    </xf>
    <xf numFmtId="0" fontId="31" fillId="13" borderId="0" xfId="0" quotePrefix="1" applyFont="1" applyFill="1" applyAlignment="1">
      <alignment horizontal="right" wrapText="1"/>
    </xf>
    <xf numFmtId="4" fontId="35" fillId="11" borderId="0" xfId="0" applyNumberFormat="1" applyFont="1" applyFill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4" fontId="42" fillId="0" borderId="5" xfId="0" applyNumberFormat="1" applyFont="1" applyBorder="1" applyAlignment="1">
      <alignment horizontal="right" vertical="center"/>
    </xf>
    <xf numFmtId="4" fontId="42" fillId="0" borderId="6" xfId="0" applyNumberFormat="1" applyFont="1" applyBorder="1" applyAlignment="1">
      <alignment horizontal="right" vertical="center"/>
    </xf>
    <xf numFmtId="4" fontId="42" fillId="0" borderId="7" xfId="0" applyNumberFormat="1" applyFont="1" applyBorder="1" applyAlignment="1">
      <alignment horizontal="right" vertical="center"/>
    </xf>
    <xf numFmtId="43" fontId="52" fillId="0" borderId="2" xfId="0" applyNumberFormat="1" applyFont="1" applyBorder="1" applyAlignment="1">
      <alignment horizontal="left" vertical="center" wrapText="1"/>
    </xf>
    <xf numFmtId="0" fontId="52" fillId="0" borderId="2" xfId="0" applyFont="1" applyBorder="1" applyAlignment="1">
      <alignment horizontal="left" vertical="center" wrapText="1"/>
    </xf>
    <xf numFmtId="43" fontId="52" fillId="0" borderId="5" xfId="0" applyNumberFormat="1" applyFont="1" applyBorder="1" applyAlignment="1">
      <alignment horizontal="center" vertical="center" wrapText="1"/>
    </xf>
    <xf numFmtId="43" fontId="52" fillId="0" borderId="6" xfId="0" applyNumberFormat="1" applyFont="1" applyBorder="1" applyAlignment="1">
      <alignment horizontal="center" vertical="center" wrapText="1"/>
    </xf>
    <xf numFmtId="43" fontId="52" fillId="0" borderId="7" xfId="0" applyNumberFormat="1" applyFont="1" applyBorder="1" applyAlignment="1">
      <alignment horizontal="center" vertical="center" wrapText="1"/>
    </xf>
    <xf numFmtId="4" fontId="45" fillId="7" borderId="0" xfId="0" applyNumberFormat="1" applyFont="1" applyFill="1" applyAlignment="1">
      <alignment horizontal="center" vertical="center"/>
    </xf>
    <xf numFmtId="4" fontId="52" fillId="0" borderId="2" xfId="0" applyNumberFormat="1" applyFont="1" applyBorder="1" applyAlignment="1">
      <alignment horizontal="left" vertical="center" wrapText="1"/>
    </xf>
    <xf numFmtId="0" fontId="26" fillId="12" borderId="0" xfId="0" applyFont="1" applyFill="1" applyAlignment="1">
      <alignment horizontal="center" vertical="center"/>
    </xf>
    <xf numFmtId="0" fontId="29" fillId="12" borderId="0" xfId="0" applyFont="1" applyFill="1" applyAlignment="1">
      <alignment horizontal="center" vertical="center"/>
    </xf>
    <xf numFmtId="49" fontId="31" fillId="13" borderId="0" xfId="0" applyNumberFormat="1" applyFont="1" applyFill="1" applyAlignment="1">
      <alignment horizontal="right" vertical="center" wrapText="1"/>
    </xf>
    <xf numFmtId="0" fontId="23" fillId="12" borderId="0" xfId="0" applyFont="1" applyFill="1" applyAlignment="1">
      <alignment horizontal="center" vertical="center"/>
    </xf>
    <xf numFmtId="0" fontId="25" fillId="12" borderId="0" xfId="0" applyFont="1" applyFill="1" applyAlignment="1">
      <alignment horizontal="center" vertical="center"/>
    </xf>
    <xf numFmtId="0" fontId="21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11" borderId="5" xfId="0" applyFont="1" applyFill="1" applyBorder="1" applyAlignment="1">
      <alignment horizontal="center"/>
    </xf>
    <xf numFmtId="0" fontId="10" fillId="11" borderId="6" xfId="0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/>
    </xf>
    <xf numFmtId="43" fontId="11" fillId="0" borderId="0" xfId="1" applyFont="1" applyAlignment="1">
      <alignment horizontal="center" vertical="center"/>
    </xf>
    <xf numFmtId="0" fontId="36" fillId="12" borderId="0" xfId="0" applyFont="1" applyFill="1" applyAlignment="1">
      <alignment horizontal="center" vertical="center"/>
    </xf>
    <xf numFmtId="0" fontId="38" fillId="12" borderId="0" xfId="0" applyFont="1" applyFill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4" fontId="12" fillId="2" borderId="7" xfId="0" applyNumberFormat="1" applyFont="1" applyFill="1" applyBorder="1" applyAlignment="1">
      <alignment horizontal="center" vertical="center"/>
    </xf>
    <xf numFmtId="0" fontId="63" fillId="0" borderId="49" xfId="9" applyFont="1" applyBorder="1" applyAlignment="1">
      <alignment horizontal="left" vertical="center"/>
    </xf>
    <xf numFmtId="0" fontId="63" fillId="0" borderId="50" xfId="9" applyFont="1" applyBorder="1" applyAlignment="1">
      <alignment horizontal="left" vertical="center"/>
    </xf>
    <xf numFmtId="0" fontId="65" fillId="0" borderId="11" xfId="9" applyFont="1" applyBorder="1" applyAlignment="1">
      <alignment horizontal="center" vertical="center"/>
    </xf>
    <xf numFmtId="0" fontId="65" fillId="0" borderId="13" xfId="9" applyFont="1" applyBorder="1" applyAlignment="1">
      <alignment horizontal="center" vertical="center"/>
    </xf>
    <xf numFmtId="0" fontId="63" fillId="0" borderId="20" xfId="9" applyFont="1" applyBorder="1" applyAlignment="1">
      <alignment horizontal="left" vertical="center"/>
    </xf>
    <xf numFmtId="0" fontId="63" fillId="0" borderId="21" xfId="9" applyFont="1" applyBorder="1" applyAlignment="1">
      <alignment horizontal="left" vertical="center"/>
    </xf>
    <xf numFmtId="0" fontId="63" fillId="0" borderId="20" xfId="9" applyFont="1" applyBorder="1" applyAlignment="1">
      <alignment vertical="center"/>
    </xf>
    <xf numFmtId="0" fontId="63" fillId="0" borderId="21" xfId="9" applyFont="1" applyBorder="1" applyAlignment="1">
      <alignment vertical="center"/>
    </xf>
    <xf numFmtId="0" fontId="63" fillId="0" borderId="31" xfId="9" applyFont="1" applyBorder="1" applyAlignment="1">
      <alignment horizontal="left" vertical="center"/>
    </xf>
    <xf numFmtId="0" fontId="63" fillId="0" borderId="2" xfId="9" applyFont="1" applyBorder="1" applyAlignment="1">
      <alignment horizontal="left" vertical="center"/>
    </xf>
    <xf numFmtId="0" fontId="53" fillId="0" borderId="19" xfId="9" applyFont="1" applyBorder="1" applyAlignment="1">
      <alignment horizontal="center" vertical="center"/>
    </xf>
    <xf numFmtId="0" fontId="53" fillId="0" borderId="29" xfId="9" applyFont="1" applyBorder="1" applyAlignment="1">
      <alignment horizontal="center" vertical="center"/>
    </xf>
    <xf numFmtId="0" fontId="56" fillId="0" borderId="19" xfId="9" applyFont="1" applyBorder="1" applyAlignment="1">
      <alignment horizontal="center" vertical="center" wrapText="1"/>
    </xf>
    <xf numFmtId="0" fontId="56" fillId="0" borderId="29" xfId="9" applyFont="1" applyBorder="1" applyAlignment="1">
      <alignment horizontal="center" vertical="center" wrapText="1"/>
    </xf>
    <xf numFmtId="0" fontId="53" fillId="0" borderId="36" xfId="9" applyFont="1" applyBorder="1" applyAlignment="1">
      <alignment horizontal="center" vertical="center"/>
    </xf>
    <xf numFmtId="0" fontId="53" fillId="0" borderId="30" xfId="9" applyFont="1" applyBorder="1" applyAlignment="1">
      <alignment horizontal="center" vertical="center"/>
    </xf>
    <xf numFmtId="0" fontId="55" fillId="0" borderId="0" xfId="9" applyFont="1" applyAlignment="1">
      <alignment horizontal="center" vertical="center"/>
    </xf>
    <xf numFmtId="0" fontId="53" fillId="0" borderId="34" xfId="9" applyFont="1" applyBorder="1" applyAlignment="1">
      <alignment horizontal="center" vertical="center"/>
    </xf>
    <xf numFmtId="0" fontId="53" fillId="0" borderId="35" xfId="9" applyFont="1" applyBorder="1" applyAlignment="1">
      <alignment horizontal="center" vertical="center"/>
    </xf>
    <xf numFmtId="0" fontId="53" fillId="0" borderId="37" xfId="9" applyFont="1" applyBorder="1" applyAlignment="1">
      <alignment horizontal="center" vertical="center"/>
    </xf>
    <xf numFmtId="0" fontId="53" fillId="0" borderId="38" xfId="9" applyFont="1" applyBorder="1" applyAlignment="1">
      <alignment horizontal="center" vertical="center"/>
    </xf>
    <xf numFmtId="0" fontId="53" fillId="0" borderId="27" xfId="9" applyFont="1" applyBorder="1" applyAlignment="1">
      <alignment horizontal="center" vertical="center"/>
    </xf>
    <xf numFmtId="0" fontId="53" fillId="0" borderId="28" xfId="9" applyFont="1" applyBorder="1" applyAlignment="1">
      <alignment horizontal="center" vertical="center"/>
    </xf>
    <xf numFmtId="0" fontId="66" fillId="0" borderId="17" xfId="9" applyFont="1" applyBorder="1" applyAlignment="1">
      <alignment horizontal="center" vertical="center"/>
    </xf>
    <xf numFmtId="0" fontId="66" fillId="0" borderId="18" xfId="9" applyFont="1" applyBorder="1" applyAlignment="1">
      <alignment horizontal="center" vertical="center"/>
    </xf>
    <xf numFmtId="0" fontId="58" fillId="0" borderId="44" xfId="9" applyFont="1" applyBorder="1" applyAlignment="1">
      <alignment horizontal="center" vertical="center"/>
    </xf>
    <xf numFmtId="0" fontId="58" fillId="0" borderId="45" xfId="9" applyFont="1" applyBorder="1" applyAlignment="1">
      <alignment horizontal="center" vertical="center"/>
    </xf>
    <xf numFmtId="0" fontId="58" fillId="0" borderId="17" xfId="9" applyFont="1" applyBorder="1" applyAlignment="1">
      <alignment horizontal="center" vertical="center"/>
    </xf>
    <xf numFmtId="0" fontId="58" fillId="0" borderId="18" xfId="9" applyFont="1" applyBorder="1" applyAlignment="1">
      <alignment horizontal="center" vertical="center"/>
    </xf>
    <xf numFmtId="0" fontId="58" fillId="0" borderId="19" xfId="9" applyFont="1" applyBorder="1" applyAlignment="1">
      <alignment horizontal="center" vertical="center"/>
    </xf>
    <xf numFmtId="0" fontId="58" fillId="0" borderId="29" xfId="9" applyFont="1" applyBorder="1" applyAlignment="1">
      <alignment horizontal="center" vertical="center"/>
    </xf>
    <xf numFmtId="0" fontId="58" fillId="0" borderId="27" xfId="9" applyFont="1" applyBorder="1" applyAlignment="1">
      <alignment horizontal="center" vertical="center"/>
    </xf>
    <xf numFmtId="0" fontId="58" fillId="0" borderId="28" xfId="9" applyFont="1" applyBorder="1" applyAlignment="1">
      <alignment horizontal="center" vertical="center"/>
    </xf>
    <xf numFmtId="4" fontId="48" fillId="0" borderId="5" xfId="0" applyNumberFormat="1" applyFont="1" applyBorder="1" applyAlignment="1">
      <alignment horizontal="right" vertical="center"/>
    </xf>
    <xf numFmtId="4" fontId="48" fillId="0" borderId="6" xfId="0" applyNumberFormat="1" applyFont="1" applyBorder="1" applyAlignment="1">
      <alignment horizontal="right" vertical="center"/>
    </xf>
    <xf numFmtId="4" fontId="48" fillId="0" borderId="7" xfId="0" applyNumberFormat="1" applyFont="1" applyBorder="1" applyAlignment="1">
      <alignment horizontal="right" vertical="center"/>
    </xf>
    <xf numFmtId="0" fontId="32" fillId="14" borderId="5" xfId="0" applyFont="1" applyFill="1" applyBorder="1" applyAlignment="1">
      <alignment vertical="center"/>
    </xf>
    <xf numFmtId="0" fontId="42" fillId="14" borderId="6" xfId="0" applyFont="1" applyFill="1" applyBorder="1" applyAlignment="1">
      <alignment vertical="center"/>
    </xf>
    <xf numFmtId="4" fontId="42" fillId="14" borderId="6" xfId="0" applyNumberFormat="1" applyFont="1" applyFill="1" applyBorder="1" applyAlignment="1">
      <alignment horizontal="center" vertical="center"/>
    </xf>
    <xf numFmtId="2" fontId="42" fillId="14" borderId="5" xfId="0" applyNumberFormat="1" applyFont="1" applyFill="1" applyBorder="1" applyAlignment="1">
      <alignment horizontal="center" vertical="center"/>
    </xf>
    <xf numFmtId="2" fontId="42" fillId="14" borderId="7" xfId="0" applyNumberFormat="1" applyFont="1" applyFill="1" applyBorder="1" applyAlignment="1">
      <alignment horizontal="center" vertical="center"/>
    </xf>
    <xf numFmtId="0" fontId="32" fillId="14" borderId="0" xfId="0" applyFont="1" applyFill="1" applyAlignment="1">
      <alignment vertical="center"/>
    </xf>
    <xf numFmtId="0" fontId="42" fillId="14" borderId="0" xfId="0" applyFont="1" applyFill="1" applyAlignment="1">
      <alignment vertical="center"/>
    </xf>
    <xf numFmtId="4" fontId="42" fillId="14" borderId="0" xfId="0" applyNumberFormat="1" applyFont="1" applyFill="1" applyAlignment="1">
      <alignment vertical="center"/>
    </xf>
    <xf numFmtId="4" fontId="42" fillId="14" borderId="5" xfId="0" applyNumberFormat="1" applyFont="1" applyFill="1" applyBorder="1" applyAlignment="1">
      <alignment horizontal="right" vertical="center"/>
    </xf>
    <xf numFmtId="4" fontId="42" fillId="14" borderId="6" xfId="0" applyNumberFormat="1" applyFont="1" applyFill="1" applyBorder="1" applyAlignment="1">
      <alignment horizontal="right" vertical="center"/>
    </xf>
    <xf numFmtId="4" fontId="42" fillId="14" borderId="7" xfId="0" applyNumberFormat="1" applyFont="1" applyFill="1" applyBorder="1" applyAlignment="1">
      <alignment horizontal="right" vertical="center"/>
    </xf>
    <xf numFmtId="4" fontId="42" fillId="2" borderId="24" xfId="0" applyNumberFormat="1" applyFont="1" applyFill="1" applyBorder="1" applyAlignment="1">
      <alignment horizontal="center" vertical="center"/>
    </xf>
    <xf numFmtId="4" fontId="42" fillId="2" borderId="15" xfId="0" applyNumberFormat="1" applyFont="1" applyFill="1" applyBorder="1" applyAlignment="1">
      <alignment horizontal="center" vertical="center"/>
    </xf>
    <xf numFmtId="2" fontId="41" fillId="0" borderId="0" xfId="0" applyNumberFormat="1" applyFont="1" applyAlignment="1">
      <alignment horizontal="left" vertical="center"/>
    </xf>
    <xf numFmtId="43" fontId="52" fillId="0" borderId="5" xfId="0" applyNumberFormat="1" applyFont="1" applyBorder="1" applyAlignment="1">
      <alignment horizontal="left" vertical="center" wrapText="1"/>
    </xf>
    <xf numFmtId="43" fontId="52" fillId="0" borderId="7" xfId="0" applyNumberFormat="1" applyFont="1" applyBorder="1" applyAlignment="1">
      <alignment horizontal="left" vertical="center" wrapText="1"/>
    </xf>
    <xf numFmtId="0" fontId="32" fillId="11" borderId="0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</cellXfs>
  <cellStyles count="10">
    <cellStyle name="B" xfId="7" xr:uid="{E9B875CB-8995-49CC-8E94-805D5A90C322}"/>
    <cellStyle name="Comma" xfId="1" builtinId="3"/>
    <cellStyle name="Comma 2" xfId="8" xr:uid="{13296BB0-8730-4358-9016-DC102507D457}"/>
    <cellStyle name="Comma 92" xfId="5" xr:uid="{D88FD585-FD80-4C40-875E-EF5CA34E7299}"/>
    <cellStyle name="Normal" xfId="0" builtinId="0"/>
    <cellStyle name="Normal 2" xfId="4" xr:uid="{46FE58A3-5101-46ED-AD0B-7347F6C4990D}"/>
    <cellStyle name="Normal 93" xfId="3" xr:uid="{2B59586D-789E-4557-840D-BAC6A1A70C51}"/>
    <cellStyle name="Normal_MATERIAL FLUCTUATION EQUIPMENT ROAD" xfId="9" xr:uid="{D67E3C81-B4D5-4773-8B9B-076D640FA776}"/>
    <cellStyle name="Percent" xfId="2" builtinId="5"/>
    <cellStyle name="Percent 17" xfId="6" xr:uid="{D9609038-1D9B-4647-AA41-E807E8C9CE23}"/>
  </cellStyles>
  <dxfs count="14"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</dxfs>
  <tableStyles count="1" defaultTableStyle="TableStyleMedium2" defaultPivotStyle="PivotStyleLight16">
    <tableStyle name="Invisible" pivot="0" table="0" count="0" xr9:uid="{A03DE2A1-07A8-4E6B-AEC8-AF662BA9CE5C}"/>
  </tableStyles>
  <colors>
    <mruColors>
      <color rgb="FFFC888B"/>
      <color rgb="FFFCC0D3"/>
      <color rgb="FFC4C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47625</xdr:colOff>
      <xdr:row>0</xdr:row>
      <xdr:rowOff>375776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F2AA15-2D1C-48EA-214E-3387690D5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1125" cy="375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834994</xdr:colOff>
      <xdr:row>0</xdr:row>
      <xdr:rowOff>374904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51AC11-38CD-4E3C-A976-E7508B22A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7919" cy="3749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834994</xdr:colOff>
      <xdr:row>0</xdr:row>
      <xdr:rowOff>374904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8E46ED-35D8-4B76-9882-78321B841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7919" cy="3749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939769</xdr:colOff>
      <xdr:row>0</xdr:row>
      <xdr:rowOff>374904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41D5306-7E00-4B10-8B66-A7121B5F2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7919" cy="3749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768319</xdr:colOff>
      <xdr:row>0</xdr:row>
      <xdr:rowOff>374904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5E7D3-B278-4818-80C5-FFDD8AA33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7919" cy="37490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5B794A68-98C3-4D7E-AC6F-07531EE7CC88}" autoFormatId="16" applyNumberFormats="0" applyBorderFormats="0" applyFontFormats="0" applyPatternFormats="0" applyAlignmentFormats="0" applyWidthHeightFormats="0">
  <queryTableRefresh nextId="7">
    <queryTableFields count="3">
      <queryTableField id="4" name="Year" tableColumnId="4"/>
      <queryTableField id="5" name="Month" tableColumnId="5"/>
      <queryTableField id="6" name="CPI" tableColumnId="6"/>
    </queryTableFields>
  </queryTableRefresh>
  <extLst>
    <ext xmlns:x15="http://schemas.microsoft.com/office/spreadsheetml/2010/11/main" uri="{883FBD77-0823-4a55-B5E3-86C4891E6966}">
      <x15:queryTable sourceDataName="Query - CPI_2023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80A8C3-DECE-42AC-93B1-6F67A8A31BD0}" name="CPI_2023" displayName="CPI_2023" ref="H85:J428" tableType="queryTable" totalsRowShown="0" headerRowDxfId="13" dataDxfId="12">
  <autoFilter ref="H85:J428" xr:uid="{4980A8C3-DECE-42AC-93B1-6F67A8A31BD0}"/>
  <tableColumns count="3">
    <tableColumn id="4" xr3:uid="{296CBD63-1731-44C3-9859-224CEF773687}" uniqueName="4" name="Year" queryTableFieldId="4"/>
    <tableColumn id="5" xr3:uid="{0D273C5C-22F9-43A1-9F06-B2ECA9FDAAD2}" uniqueName="5" name="Month" queryTableFieldId="5" dataDxfId="11"/>
    <tableColumn id="6" xr3:uid="{0BABE936-52B5-445D-9BC3-4554C7988146}" uniqueName="6" name="CPI" queryTableField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CAC129F-A2D0-4F76-AAD9-A5B2B5CE9CD0}" name="Table4" displayName="Table4" ref="A2:I135" totalsRowShown="0" headerRowDxfId="1" tableBorderDxfId="0">
  <autoFilter ref="A2:I135" xr:uid="{BCAC129F-A2D0-4F76-AAD9-A5B2B5CE9CD0}"/>
  <tableColumns count="9">
    <tableColumn id="1" xr3:uid="{421E58C8-A187-4562-8AD6-223F7CE09D2A}" name="CODE"/>
    <tableColumn id="2" xr3:uid="{F296BD5D-2A79-4020-A535-82ADFC0DD361}" name="DESCRIPTION"/>
    <tableColumn id="3" xr3:uid="{FD7D119D-E1A8-490D-AE5C-7AD42EBDA476}" name="UNIT"/>
    <tableColumn id="4" xr3:uid="{E4C5EFF9-F71F-4FB8-A9D2-36A894DAE5FA}" name="ORIGINAL QTY"/>
    <tableColumn id="5" xr3:uid="{30BD8F85-2C56-45F6-9CFB-9E8E8C2395AD}" name="QTY @ CV-2"/>
    <tableColumn id="6" xr3:uid="{DF885508-38A6-4140-81A6-8BB22CE9FD8A}" name="RATE"/>
    <tableColumn id="7" xr3:uid="{628B73C6-FE58-4D1F-836B-C5FC8BF9E97F}" name="AMOUNT"/>
    <tableColumn id="8" xr3:uid="{B245F55A-0072-4D09-B301-B24715A1C9A5}" name="RATE2"/>
    <tableColumn id="9" xr3:uid="{6676C5E7-5681-4C26-993A-B4C113336D54}" name="AMOUNT2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FCA845-C91B-48AC-8152-2981C46F5E19}" name="Table94" displayName="Table94" ref="B2:E25" totalsRowShown="0" headerRowDxfId="10" dataDxfId="8" headerRowBorderDxfId="9" tableBorderDxfId="7" totalsRowBorderDxfId="6">
  <autoFilter ref="B2:E25" xr:uid="{77FFCBDD-CD90-4995-B4DC-9BC69595FF2E}"/>
  <tableColumns count="4">
    <tableColumn id="1" xr3:uid="{FF8765A0-C714-41A7-9876-EE82DC8DA2CB}" name="Currency" dataDxfId="5"/>
    <tableColumn id="2" xr3:uid="{FA34DF61-168E-484C-A486-356F97FD10DE}" name="USD" dataDxfId="4"/>
    <tableColumn id="3" xr3:uid="{83AA55D5-D3EF-45D6-A366-2D5AF159FE34}" name="Euro" dataDxfId="3"/>
    <tableColumn id="4" xr3:uid="{BC082B0E-098D-4B1F-8766-B2C4213B8EB1}" name="Pound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5208-DC4F-4E87-9DBE-3A0044B20EE9}">
  <dimension ref="B1:R428"/>
  <sheetViews>
    <sheetView showGridLines="0" showRowColHeaders="0" topLeftCell="G1" zoomScale="120" zoomScaleNormal="120" zoomScaleSheetLayoutView="120" workbookViewId="0">
      <pane ySplit="1" topLeftCell="A10" activePane="bottomLeft" state="frozen"/>
      <selection pane="bottomLeft" activeCell="I12" sqref="I12"/>
    </sheetView>
  </sheetViews>
  <sheetFormatPr defaultRowHeight="18.75" outlineLevelRow="1" outlineLevelCol="1" x14ac:dyDescent="0.3"/>
  <cols>
    <col min="1" max="1" width="9.140625" style="6"/>
    <col min="2" max="4" width="10.85546875" style="7" customWidth="1" outlineLevel="1"/>
    <col min="5" max="5" width="9.140625" style="6"/>
    <col min="6" max="7" width="11.28515625" style="6" customWidth="1"/>
    <col min="8" max="8" width="7.28515625" style="6" bestFit="1" customWidth="1"/>
    <col min="9" max="9" width="10.85546875" style="6" bestFit="1" customWidth="1"/>
    <col min="10" max="10" width="12.85546875" style="6" bestFit="1" customWidth="1"/>
    <col min="11" max="12" width="13.5703125" style="6" bestFit="1" customWidth="1"/>
    <col min="13" max="13" width="16.140625" style="6" bestFit="1" customWidth="1"/>
    <col min="14" max="14" width="23.140625" style="6" customWidth="1"/>
    <col min="15" max="17" width="9.140625" style="6"/>
    <col min="18" max="18" width="10.7109375" style="6" bestFit="1" customWidth="1"/>
    <col min="19" max="16384" width="9.140625" style="6"/>
  </cols>
  <sheetData>
    <row r="1" spans="2:18" s="27" customFormat="1" ht="31.5" customHeight="1" x14ac:dyDescent="0.3">
      <c r="B1" s="26"/>
      <c r="C1" s="26"/>
      <c r="D1" s="26"/>
      <c r="M1" s="369" t="s">
        <v>226</v>
      </c>
      <c r="N1" s="369"/>
    </row>
    <row r="2" spans="2:18" ht="21" x14ac:dyDescent="0.3">
      <c r="B2" s="8" t="s">
        <v>200</v>
      </c>
      <c r="C2" s="8" t="s">
        <v>229</v>
      </c>
      <c r="D2" s="8" t="s">
        <v>201</v>
      </c>
      <c r="F2" s="12"/>
      <c r="G2" s="13" t="s">
        <v>219</v>
      </c>
      <c r="H2" s="13"/>
      <c r="I2" s="13"/>
      <c r="J2" s="13"/>
      <c r="K2" s="14"/>
      <c r="L2" s="14"/>
      <c r="M2" s="14"/>
      <c r="N2" s="12"/>
    </row>
    <row r="3" spans="2:18" outlineLevel="1" x14ac:dyDescent="0.3">
      <c r="B3" s="9">
        <v>1995</v>
      </c>
      <c r="C3" s="9">
        <v>0</v>
      </c>
      <c r="D3" s="9">
        <v>17.63</v>
      </c>
      <c r="G3" s="18" t="s">
        <v>203</v>
      </c>
      <c r="H3" s="19"/>
      <c r="I3" s="19"/>
      <c r="J3" s="19"/>
      <c r="K3" s="19"/>
      <c r="L3" s="20" t="s">
        <v>202</v>
      </c>
      <c r="M3" s="21">
        <v>2019</v>
      </c>
      <c r="N3" s="21">
        <f>LOOKUP(M3,B$3:D$33,D$3:D$33)</f>
        <v>269.10000000000002</v>
      </c>
      <c r="Q3" s="6">
        <v>2015</v>
      </c>
      <c r="R3" s="6">
        <v>2150</v>
      </c>
    </row>
    <row r="4" spans="2:18" outlineLevel="1" x14ac:dyDescent="0.3">
      <c r="B4" s="9">
        <v>1996</v>
      </c>
      <c r="C4" s="9">
        <f>(D4-D3)/D3*100</f>
        <v>25.694838343732286</v>
      </c>
      <c r="D4" s="9">
        <v>22.16</v>
      </c>
      <c r="G4" s="18" t="s">
        <v>204</v>
      </c>
      <c r="H4" s="19"/>
      <c r="I4" s="19"/>
      <c r="J4" s="19"/>
      <c r="K4" s="19"/>
      <c r="L4" s="20" t="s">
        <v>202</v>
      </c>
      <c r="M4" s="21">
        <v>2023</v>
      </c>
      <c r="N4" s="21">
        <f>LOOKUP(M4,B$3:D$33,D$3:D$33)</f>
        <v>445.79</v>
      </c>
      <c r="Q4" s="6">
        <v>2023</v>
      </c>
      <c r="R4" s="6">
        <f>N10*R3</f>
        <v>3561.6815310293568</v>
      </c>
    </row>
    <row r="5" spans="2:18" ht="18.75" customHeight="1" outlineLevel="1" x14ac:dyDescent="0.3">
      <c r="B5" s="9">
        <v>1997</v>
      </c>
      <c r="C5" s="9">
        <f>(D5-D4)/D4*100</f>
        <v>6.9945848375451298</v>
      </c>
      <c r="D5" s="9">
        <v>23.71</v>
      </c>
      <c r="M5" s="6">
        <f>M4-M3</f>
        <v>4</v>
      </c>
      <c r="Q5" s="6">
        <v>2025</v>
      </c>
    </row>
    <row r="6" spans="2:18" outlineLevel="1" x14ac:dyDescent="0.3">
      <c r="B6" s="9">
        <v>1998</v>
      </c>
      <c r="C6" s="9">
        <f t="shared" ref="C6:C33" si="0">(D6-D5)/D5*100</f>
        <v>14.424293547026561</v>
      </c>
      <c r="D6" s="9">
        <v>27.13</v>
      </c>
    </row>
    <row r="7" spans="2:18" outlineLevel="1" x14ac:dyDescent="0.3">
      <c r="B7" s="9">
        <v>1999</v>
      </c>
      <c r="C7" s="9">
        <f t="shared" si="0"/>
        <v>15.739034279395502</v>
      </c>
      <c r="D7" s="9">
        <v>31.4</v>
      </c>
      <c r="F7" s="372" t="s">
        <v>247</v>
      </c>
      <c r="G7" s="373"/>
      <c r="H7" s="373"/>
      <c r="I7" s="373"/>
      <c r="J7" s="373"/>
      <c r="K7" s="373"/>
      <c r="L7" s="373"/>
      <c r="M7" s="373"/>
      <c r="N7" s="373"/>
      <c r="Q7" s="6">
        <f>Q5-Q4+1</f>
        <v>3</v>
      </c>
    </row>
    <row r="8" spans="2:18" outlineLevel="1" x14ac:dyDescent="0.3">
      <c r="B8" s="9">
        <v>2000</v>
      </c>
      <c r="C8" s="9">
        <f t="shared" si="0"/>
        <v>13.28025477707007</v>
      </c>
      <c r="D8" s="9">
        <v>35.57</v>
      </c>
      <c r="F8" s="373"/>
      <c r="G8" s="373"/>
      <c r="H8" s="373"/>
      <c r="I8" s="373"/>
      <c r="J8" s="373"/>
      <c r="K8" s="373"/>
      <c r="L8" s="373"/>
      <c r="M8" s="373"/>
      <c r="N8" s="373"/>
    </row>
    <row r="9" spans="2:18" outlineLevel="1" x14ac:dyDescent="0.3">
      <c r="B9" s="9">
        <v>2001</v>
      </c>
      <c r="C9" s="9">
        <f t="shared" si="0"/>
        <v>6.0163058757379835</v>
      </c>
      <c r="D9" s="9">
        <v>37.71</v>
      </c>
      <c r="Q9" s="6">
        <v>2025</v>
      </c>
      <c r="R9" s="6">
        <f>R3*N38</f>
        <v>4040.7244951143898</v>
      </c>
    </row>
    <row r="10" spans="2:18" ht="23.25" outlineLevel="1" x14ac:dyDescent="0.35">
      <c r="B10" s="9">
        <v>2002</v>
      </c>
      <c r="C10" s="9">
        <f t="shared" si="0"/>
        <v>12.463537523203383</v>
      </c>
      <c r="D10" s="9">
        <v>42.41</v>
      </c>
      <c r="F10" s="15" t="s">
        <v>219</v>
      </c>
      <c r="G10" s="15"/>
      <c r="H10" s="15"/>
      <c r="I10" s="15"/>
      <c r="J10" s="15"/>
      <c r="K10" s="15"/>
      <c r="L10" s="16"/>
      <c r="M10" s="17" t="s">
        <v>202</v>
      </c>
      <c r="N10" s="11">
        <f>N4/N3</f>
        <v>1.656596060943887</v>
      </c>
      <c r="O10" s="10"/>
      <c r="Q10" s="6">
        <f>Q9-Q3+1</f>
        <v>11</v>
      </c>
    </row>
    <row r="11" spans="2:18" outlineLevel="1" x14ac:dyDescent="0.3">
      <c r="B11" s="9">
        <v>2003</v>
      </c>
      <c r="C11" s="9">
        <f t="shared" si="0"/>
        <v>27.163404857344975</v>
      </c>
      <c r="D11" s="9">
        <v>53.93</v>
      </c>
    </row>
    <row r="12" spans="2:18" x14ac:dyDescent="0.3">
      <c r="B12" s="9">
        <v>2004</v>
      </c>
      <c r="C12" s="9">
        <f t="shared" si="0"/>
        <v>15.48303356202485</v>
      </c>
      <c r="D12" s="9">
        <v>62.28</v>
      </c>
    </row>
    <row r="13" spans="2:18" x14ac:dyDescent="0.3">
      <c r="B13" s="9">
        <v>2005</v>
      </c>
      <c r="C13" s="9">
        <f t="shared" si="0"/>
        <v>8.7829158638407172</v>
      </c>
      <c r="D13" s="9">
        <v>67.75</v>
      </c>
    </row>
    <row r="14" spans="2:18" ht="21" x14ac:dyDescent="0.3">
      <c r="B14" s="9">
        <v>2006</v>
      </c>
      <c r="C14" s="9">
        <f t="shared" si="0"/>
        <v>12.797047970479708</v>
      </c>
      <c r="D14" s="9">
        <v>76.42</v>
      </c>
      <c r="F14" s="12"/>
      <c r="G14" s="13" t="s">
        <v>264</v>
      </c>
      <c r="H14" s="13"/>
      <c r="I14" s="13"/>
      <c r="J14" s="13"/>
      <c r="K14" s="14"/>
      <c r="L14" s="14"/>
      <c r="M14" s="14"/>
      <c r="N14" s="12"/>
    </row>
    <row r="15" spans="2:18" outlineLevel="1" x14ac:dyDescent="0.3">
      <c r="B15" s="9">
        <v>2007</v>
      </c>
      <c r="C15" s="9">
        <f t="shared" si="0"/>
        <v>9.2122481025909337</v>
      </c>
      <c r="D15" s="9">
        <v>83.46</v>
      </c>
    </row>
    <row r="16" spans="2:18" outlineLevel="1" x14ac:dyDescent="0.3">
      <c r="B16" s="9">
        <v>2008</v>
      </c>
      <c r="C16" s="9">
        <f t="shared" si="0"/>
        <v>5.0682961897915222</v>
      </c>
      <c r="D16" s="9">
        <v>87.69</v>
      </c>
      <c r="F16" s="367" t="s">
        <v>326</v>
      </c>
      <c r="G16" s="368"/>
      <c r="H16" s="368"/>
      <c r="I16" s="368"/>
      <c r="J16" s="368"/>
      <c r="K16" s="368"/>
      <c r="L16" s="368"/>
      <c r="M16" s="368"/>
      <c r="N16" s="368"/>
    </row>
    <row r="17" spans="2:15" outlineLevel="1" x14ac:dyDescent="0.3">
      <c r="B17" s="9">
        <v>2009</v>
      </c>
      <c r="C17" s="9">
        <f t="shared" si="0"/>
        <v>9.2256813775801145</v>
      </c>
      <c r="D17" s="9">
        <v>95.78</v>
      </c>
      <c r="F17" s="368"/>
      <c r="G17" s="368"/>
      <c r="H17" s="368"/>
      <c r="I17" s="368"/>
      <c r="J17" s="368"/>
      <c r="K17" s="368"/>
      <c r="L17" s="368"/>
      <c r="M17" s="368"/>
      <c r="N17" s="368"/>
    </row>
    <row r="18" spans="2:15" outlineLevel="1" x14ac:dyDescent="0.3">
      <c r="B18" s="9">
        <v>2010</v>
      </c>
      <c r="C18" s="9">
        <f t="shared" si="0"/>
        <v>12.382543328461056</v>
      </c>
      <c r="D18" s="9">
        <v>107.64</v>
      </c>
      <c r="F18" s="25" t="s">
        <v>248</v>
      </c>
    </row>
    <row r="19" spans="2:15" outlineLevel="1" x14ac:dyDescent="0.3">
      <c r="B19" s="9">
        <v>2011</v>
      </c>
      <c r="C19" s="9">
        <f t="shared" si="0"/>
        <v>11.705685618729092</v>
      </c>
      <c r="D19" s="9">
        <v>120.24</v>
      </c>
    </row>
    <row r="20" spans="2:15" outlineLevel="1" x14ac:dyDescent="0.3">
      <c r="B20" s="9">
        <v>2012</v>
      </c>
      <c r="C20" s="9">
        <f t="shared" si="0"/>
        <v>13.872255489021951</v>
      </c>
      <c r="D20" s="9">
        <v>136.91999999999999</v>
      </c>
      <c r="F20" s="375" t="s">
        <v>223</v>
      </c>
      <c r="G20" s="376"/>
      <c r="H20" s="376"/>
      <c r="I20" s="376"/>
      <c r="J20" s="376"/>
      <c r="K20" s="377"/>
      <c r="L20" s="22" t="s">
        <v>200</v>
      </c>
      <c r="M20" s="22" t="s">
        <v>221</v>
      </c>
    </row>
    <row r="21" spans="2:15" outlineLevel="1" x14ac:dyDescent="0.3">
      <c r="B21" s="9">
        <v>2013</v>
      </c>
      <c r="C21" s="9">
        <f t="shared" si="0"/>
        <v>7.6906222611744095</v>
      </c>
      <c r="D21" s="9">
        <v>147.44999999999999</v>
      </c>
      <c r="F21" s="103" t="s">
        <v>220</v>
      </c>
      <c r="G21" s="104"/>
      <c r="H21" s="104"/>
      <c r="I21" s="104"/>
      <c r="J21" s="104"/>
      <c r="K21" s="105"/>
      <c r="L21" s="9">
        <f>M3</f>
        <v>2019</v>
      </c>
      <c r="M21" s="9">
        <f>LOOKUP(L21,B:B,D:D)</f>
        <v>269.10000000000002</v>
      </c>
    </row>
    <row r="22" spans="2:15" outlineLevel="1" x14ac:dyDescent="0.3">
      <c r="B22" s="9">
        <v>2014</v>
      </c>
      <c r="C22" s="9">
        <f t="shared" si="0"/>
        <v>6.8565615462868861</v>
      </c>
      <c r="D22" s="9">
        <v>157.56</v>
      </c>
      <c r="F22" s="103" t="s">
        <v>250</v>
      </c>
      <c r="G22" s="104"/>
      <c r="H22" s="104"/>
      <c r="I22" s="104"/>
      <c r="J22" s="104"/>
      <c r="K22" s="105"/>
      <c r="L22" s="9">
        <f>M4</f>
        <v>2023</v>
      </c>
      <c r="M22" s="9">
        <f>LOOKUP(L22,B:B,D:D)</f>
        <v>445.79</v>
      </c>
    </row>
    <row r="23" spans="2:15" outlineLevel="1" x14ac:dyDescent="0.3">
      <c r="B23" s="9">
        <v>2015</v>
      </c>
      <c r="C23" s="9">
        <f t="shared" si="0"/>
        <v>8.2254379284082297</v>
      </c>
      <c r="D23" s="9">
        <v>170.52</v>
      </c>
      <c r="F23" s="374"/>
      <c r="G23" s="374"/>
      <c r="H23" s="374"/>
      <c r="I23" s="374"/>
      <c r="J23" s="374"/>
      <c r="K23" s="374"/>
      <c r="L23" s="374"/>
    </row>
    <row r="24" spans="2:15" outlineLevel="1" x14ac:dyDescent="0.3">
      <c r="B24" s="9">
        <v>2016</v>
      </c>
      <c r="C24" s="9">
        <f t="shared" si="0"/>
        <v>15.306122448979586</v>
      </c>
      <c r="D24" s="9">
        <v>196.62</v>
      </c>
      <c r="F24" s="370" t="s">
        <v>249</v>
      </c>
      <c r="G24" s="371"/>
      <c r="H24" s="371"/>
      <c r="I24" s="371"/>
      <c r="J24" s="371"/>
      <c r="K24" s="371"/>
      <c r="L24" s="371"/>
      <c r="M24" s="371"/>
      <c r="N24" s="371"/>
    </row>
    <row r="25" spans="2:15" outlineLevel="1" x14ac:dyDescent="0.3">
      <c r="B25" s="9">
        <v>2017</v>
      </c>
      <c r="C25" s="9">
        <f t="shared" si="0"/>
        <v>13.457430576747029</v>
      </c>
      <c r="D25" s="9">
        <v>223.08</v>
      </c>
      <c r="F25" s="371"/>
      <c r="G25" s="371"/>
      <c r="H25" s="371"/>
      <c r="I25" s="371"/>
      <c r="J25" s="371"/>
      <c r="K25" s="371"/>
      <c r="L25" s="371"/>
      <c r="M25" s="371"/>
      <c r="N25" s="371"/>
    </row>
    <row r="26" spans="2:15" outlineLevel="1" x14ac:dyDescent="0.3">
      <c r="B26" s="9">
        <v>2018</v>
      </c>
      <c r="C26" s="9">
        <f t="shared" si="0"/>
        <v>10.51192397346243</v>
      </c>
      <c r="D26" s="9">
        <v>246.53</v>
      </c>
    </row>
    <row r="27" spans="2:15" ht="23.25" outlineLevel="1" x14ac:dyDescent="0.35">
      <c r="B27" s="9">
        <v>2019</v>
      </c>
      <c r="C27" s="9">
        <f t="shared" si="0"/>
        <v>9.1550724049811478</v>
      </c>
      <c r="D27" s="9">
        <v>269.10000000000002</v>
      </c>
      <c r="F27" s="118" t="s">
        <v>224</v>
      </c>
      <c r="G27" s="118"/>
      <c r="H27" s="118"/>
      <c r="I27" s="118"/>
      <c r="J27" s="118"/>
      <c r="K27" s="118"/>
      <c r="L27" s="119"/>
      <c r="M27" s="120" t="s">
        <v>202</v>
      </c>
      <c r="N27" s="11">
        <f>(N4-N3)/N3</f>
        <v>0.65659606094388701</v>
      </c>
      <c r="O27" s="10">
        <f>N27*100</f>
        <v>65.659606094388707</v>
      </c>
    </row>
    <row r="28" spans="2:15" x14ac:dyDescent="0.3">
      <c r="B28" s="9">
        <v>2020</v>
      </c>
      <c r="C28" s="9">
        <f t="shared" si="0"/>
        <v>10.308435525826813</v>
      </c>
      <c r="D28" s="9">
        <v>296.83999999999997</v>
      </c>
      <c r="N28" s="6">
        <f>N27/9</f>
        <v>7.2955117882654116E-2</v>
      </c>
      <c r="O28" s="6">
        <f>O27-100</f>
        <v>-34.340393905611293</v>
      </c>
    </row>
    <row r="29" spans="2:15" x14ac:dyDescent="0.3">
      <c r="B29" s="9">
        <v>2021</v>
      </c>
      <c r="C29" s="9">
        <f t="shared" si="0"/>
        <v>13.16197277994881</v>
      </c>
      <c r="D29" s="9">
        <v>335.91</v>
      </c>
    </row>
    <row r="30" spans="2:15" ht="21" x14ac:dyDescent="0.3">
      <c r="B30" s="9">
        <v>2022</v>
      </c>
      <c r="C30" s="9">
        <f t="shared" si="0"/>
        <v>16.075734571760293</v>
      </c>
      <c r="D30" s="9">
        <v>389.91</v>
      </c>
      <c r="F30" s="12"/>
      <c r="G30" s="13" t="s">
        <v>246</v>
      </c>
      <c r="H30" s="13"/>
      <c r="I30" s="13"/>
      <c r="J30" s="13"/>
      <c r="K30" s="14"/>
      <c r="L30" s="14"/>
      <c r="M30" s="14"/>
      <c r="N30" s="12"/>
    </row>
    <row r="31" spans="2:15" outlineLevel="1" x14ac:dyDescent="0.3">
      <c r="B31" s="9">
        <v>2023</v>
      </c>
      <c r="C31" s="9">
        <f t="shared" si="0"/>
        <v>14.331512400297502</v>
      </c>
      <c r="D31" s="9">
        <v>445.79</v>
      </c>
    </row>
    <row r="32" spans="2:15" ht="18.75" customHeight="1" outlineLevel="1" x14ac:dyDescent="0.3">
      <c r="B32" s="9">
        <v>2030</v>
      </c>
      <c r="C32" s="9" t="e">
        <f t="shared" si="0"/>
        <v>#VALUE!</v>
      </c>
      <c r="D32" s="9" t="s">
        <v>225</v>
      </c>
      <c r="F32" s="367" t="s">
        <v>251</v>
      </c>
      <c r="G32" s="368"/>
      <c r="H32" s="368"/>
      <c r="I32" s="368"/>
      <c r="J32" s="368"/>
      <c r="K32" s="368"/>
      <c r="L32" s="368"/>
      <c r="M32" s="368"/>
      <c r="N32" s="368"/>
    </row>
    <row r="33" spans="2:16" ht="18.75" customHeight="1" outlineLevel="1" x14ac:dyDescent="0.3">
      <c r="B33" s="9">
        <v>2035</v>
      </c>
      <c r="C33" s="9" t="e">
        <f t="shared" si="0"/>
        <v>#VALUE!</v>
      </c>
      <c r="D33" s="9" t="s">
        <v>225</v>
      </c>
      <c r="F33" s="368"/>
      <c r="G33" s="368"/>
      <c r="H33" s="368"/>
      <c r="I33" s="368"/>
      <c r="J33" s="368"/>
      <c r="K33" s="368"/>
      <c r="L33" s="368"/>
      <c r="M33" s="368"/>
      <c r="N33" s="368"/>
    </row>
    <row r="34" spans="2:16" outlineLevel="1" x14ac:dyDescent="0.3"/>
    <row r="35" spans="2:16" ht="23.25" outlineLevel="1" x14ac:dyDescent="0.35">
      <c r="F35" s="118" t="s">
        <v>206</v>
      </c>
      <c r="G35" s="118"/>
      <c r="H35" s="118"/>
      <c r="I35" s="118"/>
      <c r="J35" s="118"/>
      <c r="K35" s="118"/>
      <c r="L35" s="119"/>
      <c r="M35" s="120" t="s">
        <v>202</v>
      </c>
      <c r="N35" s="11">
        <f>(N10^(1/M5))-1</f>
        <v>0.13449910103180507</v>
      </c>
      <c r="O35" s="6">
        <f>N35*100</f>
        <v>13.449910103180507</v>
      </c>
    </row>
    <row r="36" spans="2:16" outlineLevel="1" x14ac:dyDescent="0.3"/>
    <row r="37" spans="2:16" outlineLevel="1" x14ac:dyDescent="0.3"/>
    <row r="38" spans="2:16" ht="23.25" outlineLevel="1" x14ac:dyDescent="0.35">
      <c r="F38" s="15" t="s">
        <v>265</v>
      </c>
      <c r="G38" s="15"/>
      <c r="H38" s="15"/>
      <c r="I38" s="15"/>
      <c r="J38" s="15"/>
      <c r="K38" s="15"/>
      <c r="L38" s="15"/>
      <c r="M38" s="117"/>
      <c r="N38" s="11">
        <f>(1+N35)^5</f>
        <v>1.8794067419136697</v>
      </c>
      <c r="O38" s="121">
        <f>N38*100</f>
        <v>187.94067419136698</v>
      </c>
      <c r="P38" s="6" t="s">
        <v>205</v>
      </c>
    </row>
    <row r="39" spans="2:16" outlineLevel="1" x14ac:dyDescent="0.3">
      <c r="G39" s="25" t="s">
        <v>320</v>
      </c>
      <c r="H39" s="25"/>
      <c r="I39" s="25"/>
      <c r="J39" s="25"/>
    </row>
    <row r="42" spans="2:16" x14ac:dyDescent="0.3">
      <c r="N42" s="22" t="s">
        <v>222</v>
      </c>
    </row>
    <row r="43" spans="2:16" x14ac:dyDescent="0.3">
      <c r="N43" s="23">
        <v>250000000</v>
      </c>
    </row>
    <row r="44" spans="2:16" x14ac:dyDescent="0.3">
      <c r="L44" s="6" t="s">
        <v>331</v>
      </c>
      <c r="N44" s="24"/>
    </row>
    <row r="56" ht="18.75" customHeight="1" outlineLevel="1" x14ac:dyDescent="0.3"/>
    <row r="57" ht="18.75" customHeight="1" outlineLevel="1" x14ac:dyDescent="0.3"/>
    <row r="58" outlineLevel="1" x14ac:dyDescent="0.3"/>
    <row r="59" outlineLevel="1" x14ac:dyDescent="0.3"/>
    <row r="60" outlineLevel="1" x14ac:dyDescent="0.3"/>
    <row r="61" outlineLevel="1" x14ac:dyDescent="0.3"/>
    <row r="62" outlineLevel="1" x14ac:dyDescent="0.3"/>
    <row r="63" outlineLevel="1" x14ac:dyDescent="0.3"/>
    <row r="64" outlineLevel="1" x14ac:dyDescent="0.3"/>
    <row r="65" ht="18.75" customHeight="1" outlineLevel="1" x14ac:dyDescent="0.3"/>
    <row r="66" outlineLevel="1" x14ac:dyDescent="0.3"/>
    <row r="67" outlineLevel="1" x14ac:dyDescent="0.3"/>
    <row r="68" outlineLevel="1" x14ac:dyDescent="0.3"/>
    <row r="69" outlineLevel="1" x14ac:dyDescent="0.3"/>
    <row r="70" outlineLevel="1" x14ac:dyDescent="0.3"/>
    <row r="71" outlineLevel="1" x14ac:dyDescent="0.3"/>
    <row r="72" outlineLevel="1" x14ac:dyDescent="0.3"/>
    <row r="73" outlineLevel="1" x14ac:dyDescent="0.3"/>
    <row r="74" outlineLevel="1" x14ac:dyDescent="0.3"/>
    <row r="75" outlineLevel="1" x14ac:dyDescent="0.3"/>
    <row r="85" spans="8:10" x14ac:dyDescent="0.3">
      <c r="H85" t="s">
        <v>200</v>
      </c>
      <c r="I85" t="s">
        <v>318</v>
      </c>
      <c r="J85" t="s">
        <v>319</v>
      </c>
    </row>
    <row r="86" spans="8:10" x14ac:dyDescent="0.3">
      <c r="H86" t="s">
        <v>266</v>
      </c>
      <c r="I86" t="s">
        <v>267</v>
      </c>
      <c r="J86">
        <v>20.556878263750644</v>
      </c>
    </row>
    <row r="87" spans="8:10" x14ac:dyDescent="0.3">
      <c r="H87" t="s">
        <v>266</v>
      </c>
      <c r="I87" t="s">
        <v>268</v>
      </c>
      <c r="J87">
        <v>21.154517070438029</v>
      </c>
    </row>
    <row r="88" spans="8:10" x14ac:dyDescent="0.3">
      <c r="H88" t="s">
        <v>266</v>
      </c>
      <c r="I88" t="s">
        <v>269</v>
      </c>
      <c r="J88">
        <v>21.923673519543811</v>
      </c>
    </row>
    <row r="89" spans="8:10" x14ac:dyDescent="0.3">
      <c r="H89" t="s">
        <v>266</v>
      </c>
      <c r="I89" t="s">
        <v>270</v>
      </c>
      <c r="J89">
        <v>23.268550721948756</v>
      </c>
    </row>
    <row r="90" spans="8:10" x14ac:dyDescent="0.3">
      <c r="H90" t="s">
        <v>266</v>
      </c>
      <c r="I90" t="s">
        <v>271</v>
      </c>
      <c r="J90">
        <v>23.753918767239877</v>
      </c>
    </row>
    <row r="91" spans="8:10" x14ac:dyDescent="0.3">
      <c r="H91" t="s">
        <v>266</v>
      </c>
      <c r="I91" t="s">
        <v>272</v>
      </c>
      <c r="J91">
        <v>24.418928455370587</v>
      </c>
    </row>
    <row r="92" spans="8:10" x14ac:dyDescent="0.3">
      <c r="H92" t="s">
        <v>266</v>
      </c>
      <c r="I92" t="s">
        <v>273</v>
      </c>
      <c r="J92">
        <v>25.153217340715678</v>
      </c>
    </row>
    <row r="93" spans="8:10" x14ac:dyDescent="0.3">
      <c r="H93" t="s">
        <v>266</v>
      </c>
      <c r="I93" t="s">
        <v>274</v>
      </c>
      <c r="J93">
        <v>25.797838607808409</v>
      </c>
    </row>
    <row r="94" spans="8:10" x14ac:dyDescent="0.3">
      <c r="H94" t="s">
        <v>266</v>
      </c>
      <c r="I94" t="s">
        <v>275</v>
      </c>
      <c r="J94">
        <v>26.392517287799659</v>
      </c>
    </row>
    <row r="95" spans="8:10" x14ac:dyDescent="0.3">
      <c r="H95" t="s">
        <v>266</v>
      </c>
      <c r="I95" t="s">
        <v>276</v>
      </c>
      <c r="J95">
        <v>27.031428831935223</v>
      </c>
    </row>
    <row r="96" spans="8:10" x14ac:dyDescent="0.3">
      <c r="H96" t="s">
        <v>266</v>
      </c>
      <c r="I96" t="s">
        <v>277</v>
      </c>
      <c r="J96">
        <v>27.546057730328506</v>
      </c>
    </row>
    <row r="97" spans="8:10" x14ac:dyDescent="0.3">
      <c r="H97" t="s">
        <v>266</v>
      </c>
      <c r="I97" t="s">
        <v>278</v>
      </c>
      <c r="J97">
        <v>28.150987308248887</v>
      </c>
    </row>
    <row r="98" spans="8:10" x14ac:dyDescent="0.3">
      <c r="H98" t="s">
        <v>279</v>
      </c>
      <c r="I98" t="s">
        <v>267</v>
      </c>
      <c r="J98">
        <v>28.445780880924907</v>
      </c>
    </row>
    <row r="99" spans="8:10" x14ac:dyDescent="0.3">
      <c r="H99" t="s">
        <v>279</v>
      </c>
      <c r="I99" t="s">
        <v>268</v>
      </c>
      <c r="J99">
        <v>29.044672939150839</v>
      </c>
    </row>
    <row r="100" spans="8:10" x14ac:dyDescent="0.3">
      <c r="H100" t="s">
        <v>279</v>
      </c>
      <c r="I100" t="s">
        <v>269</v>
      </c>
      <c r="J100">
        <v>29.591004301975115</v>
      </c>
    </row>
    <row r="101" spans="8:10" x14ac:dyDescent="0.3">
      <c r="H101" t="s">
        <v>279</v>
      </c>
      <c r="I101" t="s">
        <v>270</v>
      </c>
      <c r="J101">
        <v>29.868630068296465</v>
      </c>
    </row>
    <row r="102" spans="8:10" x14ac:dyDescent="0.3">
      <c r="H102" t="s">
        <v>279</v>
      </c>
      <c r="I102" t="s">
        <v>271</v>
      </c>
      <c r="J102">
        <v>30.371450903533571</v>
      </c>
    </row>
    <row r="103" spans="8:10" x14ac:dyDescent="0.3">
      <c r="H103" t="s">
        <v>279</v>
      </c>
      <c r="I103" t="s">
        <v>272</v>
      </c>
      <c r="J103">
        <v>30.317935058870709</v>
      </c>
    </row>
    <row r="104" spans="8:10" x14ac:dyDescent="0.3">
      <c r="H104" t="s">
        <v>279</v>
      </c>
      <c r="I104" t="s">
        <v>273</v>
      </c>
      <c r="J104">
        <v>30.952143403674025</v>
      </c>
    </row>
    <row r="105" spans="8:10" x14ac:dyDescent="0.3">
      <c r="H105" t="s">
        <v>279</v>
      </c>
      <c r="I105" t="s">
        <v>274</v>
      </c>
      <c r="J105">
        <v>31.186950392596106</v>
      </c>
    </row>
    <row r="106" spans="8:10" x14ac:dyDescent="0.3">
      <c r="H106" t="s">
        <v>279</v>
      </c>
      <c r="I106" t="s">
        <v>275</v>
      </c>
      <c r="J106">
        <v>31.518664574713441</v>
      </c>
    </row>
    <row r="107" spans="8:10" x14ac:dyDescent="0.3">
      <c r="H107" t="s">
        <v>279</v>
      </c>
      <c r="I107" t="s">
        <v>276</v>
      </c>
      <c r="J107">
        <v>31.382638019491328</v>
      </c>
    </row>
    <row r="108" spans="8:10" x14ac:dyDescent="0.3">
      <c r="H108" t="s">
        <v>279</v>
      </c>
      <c r="I108" t="s">
        <v>277</v>
      </c>
      <c r="J108">
        <v>31.475907191383584</v>
      </c>
    </row>
    <row r="109" spans="8:10" x14ac:dyDescent="0.3">
      <c r="H109" t="s">
        <v>279</v>
      </c>
      <c r="I109" t="s">
        <v>278</v>
      </c>
      <c r="J109">
        <v>31.788200545162375</v>
      </c>
    </row>
    <row r="110" spans="8:10" x14ac:dyDescent="0.3">
      <c r="H110" t="s">
        <v>280</v>
      </c>
      <c r="I110" t="s">
        <v>267</v>
      </c>
      <c r="J110">
        <v>31.692665400926316</v>
      </c>
    </row>
    <row r="111" spans="8:10" x14ac:dyDescent="0.3">
      <c r="H111" t="s">
        <v>280</v>
      </c>
      <c r="I111" t="s">
        <v>268</v>
      </c>
      <c r="J111">
        <v>31.601364459145142</v>
      </c>
    </row>
    <row r="112" spans="8:10" x14ac:dyDescent="0.3">
      <c r="H112" t="s">
        <v>280</v>
      </c>
      <c r="I112" t="s">
        <v>269</v>
      </c>
      <c r="J112">
        <v>32.557878007905231</v>
      </c>
    </row>
    <row r="113" spans="8:10" x14ac:dyDescent="0.3">
      <c r="H113" t="s">
        <v>280</v>
      </c>
      <c r="I113" t="s">
        <v>270</v>
      </c>
      <c r="J113">
        <v>32.449912491045829</v>
      </c>
    </row>
    <row r="114" spans="8:10" x14ac:dyDescent="0.3">
      <c r="H114" t="s">
        <v>280</v>
      </c>
      <c r="I114" t="s">
        <v>271</v>
      </c>
      <c r="J114">
        <v>32.629936198600355</v>
      </c>
    </row>
    <row r="115" spans="8:10" x14ac:dyDescent="0.3">
      <c r="H115" t="s">
        <v>280</v>
      </c>
      <c r="I115" t="s">
        <v>272</v>
      </c>
      <c r="J115">
        <v>32.809959906154887</v>
      </c>
    </row>
    <row r="116" spans="8:10" x14ac:dyDescent="0.3">
      <c r="H116" t="s">
        <v>280</v>
      </c>
      <c r="I116" t="s">
        <v>273</v>
      </c>
      <c r="J116">
        <v>32.855938071494776</v>
      </c>
    </row>
    <row r="117" spans="8:10" x14ac:dyDescent="0.3">
      <c r="H117" t="s">
        <v>280</v>
      </c>
      <c r="I117" t="s">
        <v>274</v>
      </c>
      <c r="J117">
        <v>32.901916236834673</v>
      </c>
    </row>
    <row r="118" spans="8:10" x14ac:dyDescent="0.3">
      <c r="H118" t="s">
        <v>280</v>
      </c>
      <c r="I118" t="s">
        <v>275</v>
      </c>
      <c r="J118">
        <v>33.163459336653403</v>
      </c>
    </row>
    <row r="119" spans="8:10" x14ac:dyDescent="0.3">
      <c r="H119" t="s">
        <v>280</v>
      </c>
      <c r="I119" t="s">
        <v>276</v>
      </c>
      <c r="J119">
        <v>33.42500243647212</v>
      </c>
    </row>
    <row r="120" spans="8:10" x14ac:dyDescent="0.3">
      <c r="H120" t="s">
        <v>280</v>
      </c>
      <c r="I120" t="s">
        <v>277</v>
      </c>
      <c r="J120">
        <v>33.608448904354034</v>
      </c>
    </row>
    <row r="121" spans="8:10" x14ac:dyDescent="0.3">
      <c r="H121" t="s">
        <v>280</v>
      </c>
      <c r="I121" t="s">
        <v>278</v>
      </c>
      <c r="J121">
        <v>33.791895372235928</v>
      </c>
    </row>
    <row r="122" spans="8:10" x14ac:dyDescent="0.3">
      <c r="H122" t="s">
        <v>281</v>
      </c>
      <c r="I122" t="s">
        <v>267</v>
      </c>
      <c r="J122">
        <v>34.027737725785116</v>
      </c>
    </row>
    <row r="123" spans="8:10" x14ac:dyDescent="0.3">
      <c r="H123" t="s">
        <v>281</v>
      </c>
      <c r="I123" t="s">
        <v>268</v>
      </c>
      <c r="J123">
        <v>33.859890369204649</v>
      </c>
    </row>
    <row r="124" spans="8:10" x14ac:dyDescent="0.3">
      <c r="H124" t="s">
        <v>281</v>
      </c>
      <c r="I124" t="s">
        <v>269</v>
      </c>
      <c r="J124">
        <v>33.72203840939018</v>
      </c>
    </row>
    <row r="125" spans="8:10" x14ac:dyDescent="0.3">
      <c r="H125" t="s">
        <v>281</v>
      </c>
      <c r="I125" t="s">
        <v>270</v>
      </c>
      <c r="J125">
        <v>33.749262536742094</v>
      </c>
    </row>
    <row r="126" spans="8:10" x14ac:dyDescent="0.3">
      <c r="H126" t="s">
        <v>281</v>
      </c>
      <c r="I126" t="s">
        <v>271</v>
      </c>
      <c r="J126">
        <v>34.010544034036002</v>
      </c>
    </row>
    <row r="127" spans="8:10" x14ac:dyDescent="0.3">
      <c r="H127" t="s">
        <v>281</v>
      </c>
      <c r="I127" t="s">
        <v>272</v>
      </c>
      <c r="J127">
        <v>34.276382506381076</v>
      </c>
    </row>
    <row r="128" spans="8:10" x14ac:dyDescent="0.3">
      <c r="H128" t="s">
        <v>281</v>
      </c>
      <c r="I128" t="s">
        <v>273</v>
      </c>
      <c r="J128">
        <v>33.742409316426532</v>
      </c>
    </row>
    <row r="129" spans="8:10" x14ac:dyDescent="0.3">
      <c r="H129" t="s">
        <v>281</v>
      </c>
      <c r="I129" t="s">
        <v>274</v>
      </c>
      <c r="J129">
        <v>34.355225069392191</v>
      </c>
    </row>
    <row r="130" spans="8:10" x14ac:dyDescent="0.3">
      <c r="H130" t="s">
        <v>281</v>
      </c>
      <c r="I130" t="s">
        <v>275</v>
      </c>
      <c r="J130">
        <v>34.367240082001885</v>
      </c>
    </row>
    <row r="131" spans="8:10" x14ac:dyDescent="0.3">
      <c r="H131" t="s">
        <v>281</v>
      </c>
      <c r="I131" t="s">
        <v>276</v>
      </c>
      <c r="J131">
        <v>34.515164920710859</v>
      </c>
    </row>
    <row r="132" spans="8:10" x14ac:dyDescent="0.3">
      <c r="H132" t="s">
        <v>281</v>
      </c>
      <c r="I132" t="s">
        <v>277</v>
      </c>
      <c r="J132">
        <v>34.607121055580592</v>
      </c>
    </row>
    <row r="133" spans="8:10" x14ac:dyDescent="0.3">
      <c r="H133" t="s">
        <v>281</v>
      </c>
      <c r="I133" t="s">
        <v>278</v>
      </c>
      <c r="J133">
        <v>35.233961646995411</v>
      </c>
    </row>
    <row r="134" spans="8:10" x14ac:dyDescent="0.3">
      <c r="H134" t="s">
        <v>282</v>
      </c>
      <c r="I134" t="s">
        <v>267</v>
      </c>
      <c r="J134">
        <v>35.313956291857082</v>
      </c>
    </row>
    <row r="135" spans="8:10" x14ac:dyDescent="0.3">
      <c r="H135" t="s">
        <v>282</v>
      </c>
      <c r="I135" t="s">
        <v>268</v>
      </c>
      <c r="J135">
        <v>35.15782764011734</v>
      </c>
    </row>
    <row r="136" spans="8:10" x14ac:dyDescent="0.3">
      <c r="H136" t="s">
        <v>282</v>
      </c>
      <c r="I136" t="s">
        <v>269</v>
      </c>
      <c r="J136">
        <v>35.327859369267635</v>
      </c>
    </row>
    <row r="137" spans="8:10" x14ac:dyDescent="0.3">
      <c r="H137" t="s">
        <v>282</v>
      </c>
      <c r="I137" t="s">
        <v>270</v>
      </c>
      <c r="J137">
        <v>35.330489604744891</v>
      </c>
    </row>
    <row r="138" spans="8:10" x14ac:dyDescent="0.3">
      <c r="H138" t="s">
        <v>282</v>
      </c>
      <c r="I138" t="s">
        <v>271</v>
      </c>
      <c r="J138">
        <v>35.943756025405825</v>
      </c>
    </row>
    <row r="139" spans="8:10" x14ac:dyDescent="0.3">
      <c r="H139" t="s">
        <v>282</v>
      </c>
      <c r="I139" t="s">
        <v>272</v>
      </c>
      <c r="J139">
        <v>36.305661264013345</v>
      </c>
    </row>
    <row r="140" spans="8:10" x14ac:dyDescent="0.3">
      <c r="H140" t="s">
        <v>282</v>
      </c>
      <c r="I140" t="s">
        <v>273</v>
      </c>
      <c r="J140">
        <v>36.286582293655137</v>
      </c>
    </row>
    <row r="141" spans="8:10" x14ac:dyDescent="0.3">
      <c r="H141" t="s">
        <v>282</v>
      </c>
      <c r="I141" t="s">
        <v>274</v>
      </c>
      <c r="J141">
        <v>36.191099306805015</v>
      </c>
    </row>
    <row r="142" spans="8:10" x14ac:dyDescent="0.3">
      <c r="H142" t="s">
        <v>282</v>
      </c>
      <c r="I142" t="s">
        <v>275</v>
      </c>
      <c r="J142">
        <v>36.173373562975499</v>
      </c>
    </row>
    <row r="143" spans="8:10" x14ac:dyDescent="0.3">
      <c r="H143" t="s">
        <v>282</v>
      </c>
      <c r="I143" t="s">
        <v>276</v>
      </c>
      <c r="J143">
        <v>36.34964185318745</v>
      </c>
    </row>
    <row r="144" spans="8:10" x14ac:dyDescent="0.3">
      <c r="H144" t="s">
        <v>282</v>
      </c>
      <c r="I144" t="s">
        <v>277</v>
      </c>
      <c r="J144">
        <v>36.62067133848835</v>
      </c>
    </row>
    <row r="145" spans="8:10" x14ac:dyDescent="0.3">
      <c r="H145" t="s">
        <v>282</v>
      </c>
      <c r="I145" t="s">
        <v>278</v>
      </c>
      <c r="J145">
        <v>36.987962463063717</v>
      </c>
    </row>
    <row r="146" spans="8:10" x14ac:dyDescent="0.3">
      <c r="H146" t="s">
        <v>283</v>
      </c>
      <c r="I146" t="s">
        <v>267</v>
      </c>
      <c r="J146">
        <v>37.060538496546805</v>
      </c>
    </row>
    <row r="147" spans="8:10" x14ac:dyDescent="0.3">
      <c r="H147" t="s">
        <v>283</v>
      </c>
      <c r="I147" t="s">
        <v>268</v>
      </c>
      <c r="J147">
        <v>37.24587984016879</v>
      </c>
    </row>
    <row r="148" spans="8:10" x14ac:dyDescent="0.3">
      <c r="H148" t="s">
        <v>283</v>
      </c>
      <c r="I148" t="s">
        <v>269</v>
      </c>
      <c r="J148">
        <v>37.705835011616074</v>
      </c>
    </row>
    <row r="149" spans="8:10" x14ac:dyDescent="0.3">
      <c r="H149" t="s">
        <v>283</v>
      </c>
      <c r="I149" t="s">
        <v>270</v>
      </c>
      <c r="J149">
        <v>37.881241139173696</v>
      </c>
    </row>
    <row r="150" spans="8:10" x14ac:dyDescent="0.3">
      <c r="H150" t="s">
        <v>283</v>
      </c>
      <c r="I150" t="s">
        <v>271</v>
      </c>
      <c r="J150">
        <v>38.312350651925243</v>
      </c>
    </row>
    <row r="151" spans="8:10" x14ac:dyDescent="0.3">
      <c r="H151" t="s">
        <v>283</v>
      </c>
      <c r="I151" t="s">
        <v>272</v>
      </c>
      <c r="J151">
        <v>38.698649163259482</v>
      </c>
    </row>
    <row r="152" spans="8:10" x14ac:dyDescent="0.3">
      <c r="H152" t="s">
        <v>283</v>
      </c>
      <c r="I152" t="s">
        <v>273</v>
      </c>
      <c r="J152">
        <v>38.909412350565489</v>
      </c>
    </row>
    <row r="153" spans="8:10" x14ac:dyDescent="0.3">
      <c r="H153" t="s">
        <v>283</v>
      </c>
      <c r="I153" t="s">
        <v>274</v>
      </c>
      <c r="J153">
        <v>39.404841824395071</v>
      </c>
    </row>
    <row r="154" spans="8:10" x14ac:dyDescent="0.3">
      <c r="H154" t="s">
        <v>283</v>
      </c>
      <c r="I154" t="s">
        <v>275</v>
      </c>
      <c r="J154">
        <v>39.56595853361511</v>
      </c>
    </row>
    <row r="155" spans="8:10" x14ac:dyDescent="0.3">
      <c r="H155" t="s">
        <v>283</v>
      </c>
      <c r="I155" t="s">
        <v>276</v>
      </c>
      <c r="J155">
        <v>39.878097467592625</v>
      </c>
    </row>
    <row r="156" spans="8:10" x14ac:dyDescent="0.3">
      <c r="H156" t="s">
        <v>283</v>
      </c>
      <c r="I156" t="s">
        <v>277</v>
      </c>
      <c r="J156">
        <v>39.977848505147648</v>
      </c>
    </row>
    <row r="157" spans="8:10" x14ac:dyDescent="0.3">
      <c r="H157" t="s">
        <v>283</v>
      </c>
      <c r="I157" t="s">
        <v>278</v>
      </c>
      <c r="J157">
        <v>40.748936996822067</v>
      </c>
    </row>
    <row r="158" spans="8:10" x14ac:dyDescent="0.3">
      <c r="H158" t="s">
        <v>284</v>
      </c>
      <c r="I158" t="s">
        <v>267</v>
      </c>
      <c r="J158">
        <v>41.177582931205656</v>
      </c>
    </row>
    <row r="159" spans="8:10" x14ac:dyDescent="0.3">
      <c r="H159" t="s">
        <v>284</v>
      </c>
      <c r="I159" t="s">
        <v>268</v>
      </c>
      <c r="J159">
        <v>41.210840751297958</v>
      </c>
    </row>
    <row r="160" spans="8:10" x14ac:dyDescent="0.3">
      <c r="H160" t="s">
        <v>284</v>
      </c>
      <c r="I160" t="s">
        <v>269</v>
      </c>
      <c r="J160">
        <v>41.868657347491848</v>
      </c>
    </row>
    <row r="161" spans="8:10" x14ac:dyDescent="0.3">
      <c r="H161" t="s">
        <v>284</v>
      </c>
      <c r="I161" t="s">
        <v>270</v>
      </c>
      <c r="J161">
        <v>42.341645764112272</v>
      </c>
    </row>
    <row r="162" spans="8:10" x14ac:dyDescent="0.3">
      <c r="H162" t="s">
        <v>284</v>
      </c>
      <c r="I162" t="s">
        <v>271</v>
      </c>
      <c r="J162">
        <v>43.003529311504636</v>
      </c>
    </row>
    <row r="163" spans="8:10" x14ac:dyDescent="0.3">
      <c r="H163" t="s">
        <v>284</v>
      </c>
      <c r="I163" t="s">
        <v>272</v>
      </c>
      <c r="J163">
        <v>42.738706188279629</v>
      </c>
    </row>
    <row r="164" spans="8:10" x14ac:dyDescent="0.3">
      <c r="H164" t="s">
        <v>284</v>
      </c>
      <c r="I164" t="s">
        <v>273</v>
      </c>
      <c r="J164">
        <v>43.634534275645656</v>
      </c>
    </row>
    <row r="165" spans="8:10" x14ac:dyDescent="0.3">
      <c r="H165" t="s">
        <v>284</v>
      </c>
      <c r="I165" t="s">
        <v>274</v>
      </c>
      <c r="J165">
        <v>43.866101750090181</v>
      </c>
    </row>
    <row r="166" spans="8:10" x14ac:dyDescent="0.3">
      <c r="H166" t="s">
        <v>284</v>
      </c>
      <c r="I166" t="s">
        <v>275</v>
      </c>
      <c r="J166">
        <v>43.048284985381208</v>
      </c>
    </row>
    <row r="167" spans="8:10" x14ac:dyDescent="0.3">
      <c r="H167" t="s">
        <v>284</v>
      </c>
      <c r="I167" t="s">
        <v>276</v>
      </c>
      <c r="J167">
        <v>43.488205803718699</v>
      </c>
    </row>
    <row r="168" spans="8:10" x14ac:dyDescent="0.3">
      <c r="H168" t="s">
        <v>284</v>
      </c>
      <c r="I168" t="s">
        <v>277</v>
      </c>
      <c r="J168">
        <v>44.353400348963113</v>
      </c>
    </row>
    <row r="169" spans="8:10" x14ac:dyDescent="0.3">
      <c r="H169" t="s">
        <v>284</v>
      </c>
      <c r="I169" t="s">
        <v>278</v>
      </c>
      <c r="J169">
        <v>45.034564460569783</v>
      </c>
    </row>
    <row r="170" spans="8:10" x14ac:dyDescent="0.3">
      <c r="H170" t="s">
        <v>285</v>
      </c>
      <c r="I170" t="s">
        <v>267</v>
      </c>
      <c r="J170">
        <v>44.161747757603628</v>
      </c>
    </row>
    <row r="171" spans="8:10" x14ac:dyDescent="0.3">
      <c r="H171" t="s">
        <v>285</v>
      </c>
      <c r="I171" t="s">
        <v>268</v>
      </c>
      <c r="J171">
        <v>44.793577837695821</v>
      </c>
    </row>
    <row r="172" spans="8:10" x14ac:dyDescent="0.3">
      <c r="H172" t="s">
        <v>285</v>
      </c>
      <c r="I172" t="s">
        <v>269</v>
      </c>
      <c r="J172">
        <v>45.436283699860702</v>
      </c>
    </row>
    <row r="173" spans="8:10" x14ac:dyDescent="0.3">
      <c r="H173" t="s">
        <v>285</v>
      </c>
      <c r="I173" t="s">
        <v>270</v>
      </c>
      <c r="J173">
        <v>44.473422914957453</v>
      </c>
    </row>
    <row r="174" spans="8:10" x14ac:dyDescent="0.3">
      <c r="H174" t="s">
        <v>285</v>
      </c>
      <c r="I174" t="s">
        <v>271</v>
      </c>
      <c r="J174">
        <v>44.832540555033766</v>
      </c>
    </row>
    <row r="175" spans="8:10" x14ac:dyDescent="0.3">
      <c r="H175" t="s">
        <v>285</v>
      </c>
      <c r="I175" t="s">
        <v>286</v>
      </c>
      <c r="J175">
        <v>45.383325138036064</v>
      </c>
    </row>
    <row r="176" spans="8:10" x14ac:dyDescent="0.3">
      <c r="H176" t="s">
        <v>285</v>
      </c>
      <c r="I176" t="s">
        <v>287</v>
      </c>
      <c r="J176">
        <v>45.355505427289259</v>
      </c>
    </row>
    <row r="177" spans="8:10" x14ac:dyDescent="0.3">
      <c r="H177" t="s">
        <v>285</v>
      </c>
      <c r="I177" t="s">
        <v>274</v>
      </c>
      <c r="J177">
        <v>46.969836445376608</v>
      </c>
    </row>
    <row r="178" spans="8:10" x14ac:dyDescent="0.3">
      <c r="H178" t="s">
        <v>285</v>
      </c>
      <c r="I178" t="s">
        <v>275</v>
      </c>
      <c r="J178">
        <v>48.305039169980887</v>
      </c>
    </row>
    <row r="179" spans="8:10" x14ac:dyDescent="0.3">
      <c r="H179" t="s">
        <v>285</v>
      </c>
      <c r="I179" t="s">
        <v>276</v>
      </c>
      <c r="J179">
        <v>47.061800165597695</v>
      </c>
    </row>
    <row r="180" spans="8:10" x14ac:dyDescent="0.3">
      <c r="H180" t="s">
        <v>285</v>
      </c>
      <c r="I180" t="s">
        <v>277</v>
      </c>
      <c r="J180">
        <v>48.918820483083167</v>
      </c>
    </row>
    <row r="181" spans="8:10" x14ac:dyDescent="0.3">
      <c r="H181" t="s">
        <v>285</v>
      </c>
      <c r="I181" t="s">
        <v>278</v>
      </c>
      <c r="J181">
        <v>51.786163642714087</v>
      </c>
    </row>
    <row r="182" spans="8:10" x14ac:dyDescent="0.3">
      <c r="H182" t="s">
        <v>288</v>
      </c>
      <c r="I182" t="s">
        <v>267</v>
      </c>
      <c r="J182">
        <v>50.141094959961173</v>
      </c>
    </row>
    <row r="183" spans="8:10" x14ac:dyDescent="0.3">
      <c r="H183" t="s">
        <v>288</v>
      </c>
      <c r="I183" t="s">
        <v>268</v>
      </c>
      <c r="J183">
        <v>50.201745759660056</v>
      </c>
    </row>
    <row r="184" spans="8:10" x14ac:dyDescent="0.3">
      <c r="H184" t="s">
        <v>288</v>
      </c>
      <c r="I184" t="s">
        <v>269</v>
      </c>
      <c r="J184">
        <v>51.732892297355249</v>
      </c>
    </row>
    <row r="185" spans="8:10" x14ac:dyDescent="0.3">
      <c r="H185" t="s">
        <v>288</v>
      </c>
      <c r="I185" t="s">
        <v>270</v>
      </c>
      <c r="J185">
        <v>52.295446258881064</v>
      </c>
    </row>
    <row r="186" spans="8:10" x14ac:dyDescent="0.3">
      <c r="H186" t="s">
        <v>288</v>
      </c>
      <c r="I186" t="s">
        <v>271</v>
      </c>
      <c r="J186">
        <v>51.757155426737746</v>
      </c>
    </row>
    <row r="187" spans="8:10" x14ac:dyDescent="0.3">
      <c r="H187" t="s">
        <v>288</v>
      </c>
      <c r="I187" t="s">
        <v>286</v>
      </c>
      <c r="J187">
        <v>53.397857253765338</v>
      </c>
    </row>
    <row r="188" spans="8:10" x14ac:dyDescent="0.3">
      <c r="H188" t="s">
        <v>288</v>
      </c>
      <c r="I188" t="s">
        <v>273</v>
      </c>
      <c r="J188">
        <v>55.328399151182651</v>
      </c>
    </row>
    <row r="189" spans="8:10" x14ac:dyDescent="0.3">
      <c r="H189" t="s">
        <v>288</v>
      </c>
      <c r="I189" t="s">
        <v>274</v>
      </c>
      <c r="J189">
        <v>56.37906940634543</v>
      </c>
    </row>
    <row r="190" spans="8:10" x14ac:dyDescent="0.3">
      <c r="H190" t="s">
        <v>288</v>
      </c>
      <c r="I190" t="s">
        <v>275</v>
      </c>
      <c r="J190">
        <v>59.153252937218568</v>
      </c>
    </row>
    <row r="191" spans="8:10" x14ac:dyDescent="0.3">
      <c r="H191" t="s">
        <v>288</v>
      </c>
      <c r="I191" t="s">
        <v>276</v>
      </c>
      <c r="J191">
        <v>60.152166036954604</v>
      </c>
    </row>
    <row r="192" spans="8:10" x14ac:dyDescent="0.3">
      <c r="H192" t="s">
        <v>288</v>
      </c>
      <c r="I192" t="s">
        <v>277</v>
      </c>
      <c r="J192">
        <v>62.54334661766989</v>
      </c>
    </row>
    <row r="193" spans="8:10" x14ac:dyDescent="0.3">
      <c r="H193" t="s">
        <v>288</v>
      </c>
      <c r="I193" t="s">
        <v>278</v>
      </c>
      <c r="J193">
        <v>64.768904301019617</v>
      </c>
    </row>
    <row r="194" spans="8:10" x14ac:dyDescent="0.3">
      <c r="H194" t="s">
        <v>289</v>
      </c>
      <c r="I194" t="s">
        <v>267</v>
      </c>
      <c r="J194">
        <v>63.361109673412351</v>
      </c>
    </row>
    <row r="195" spans="8:10" x14ac:dyDescent="0.3">
      <c r="H195" t="s">
        <v>289</v>
      </c>
      <c r="I195" t="s">
        <v>268</v>
      </c>
      <c r="J195">
        <v>63.46462398426582</v>
      </c>
    </row>
    <row r="196" spans="8:10" x14ac:dyDescent="0.3">
      <c r="H196" t="s">
        <v>289</v>
      </c>
      <c r="I196" t="s">
        <v>269</v>
      </c>
      <c r="J196">
        <v>65.959318875834583</v>
      </c>
    </row>
    <row r="197" spans="8:10" x14ac:dyDescent="0.3">
      <c r="H197" t="s">
        <v>289</v>
      </c>
      <c r="I197" t="s">
        <v>270</v>
      </c>
      <c r="J197">
        <v>60.354018943118881</v>
      </c>
    </row>
    <row r="198" spans="8:10" x14ac:dyDescent="0.3">
      <c r="H198" t="s">
        <v>289</v>
      </c>
      <c r="I198" t="s">
        <v>271</v>
      </c>
      <c r="J198">
        <v>60.83018477304487</v>
      </c>
    </row>
    <row r="199" spans="8:10" x14ac:dyDescent="0.3">
      <c r="H199" t="s">
        <v>289</v>
      </c>
      <c r="I199" t="s">
        <v>286</v>
      </c>
      <c r="J199">
        <v>61.171781998861341</v>
      </c>
    </row>
    <row r="200" spans="8:10" x14ac:dyDescent="0.3">
      <c r="H200" t="s">
        <v>289</v>
      </c>
      <c r="I200" t="s">
        <v>287</v>
      </c>
      <c r="J200">
        <v>61.264944878629471</v>
      </c>
    </row>
    <row r="201" spans="8:10" x14ac:dyDescent="0.3">
      <c r="H201" t="s">
        <v>289</v>
      </c>
      <c r="I201" t="s">
        <v>274</v>
      </c>
      <c r="J201">
        <v>62.771078101547538</v>
      </c>
    </row>
    <row r="202" spans="8:10" x14ac:dyDescent="0.3">
      <c r="H202" t="s">
        <v>289</v>
      </c>
      <c r="I202" t="s">
        <v>275</v>
      </c>
      <c r="J202">
        <v>63.04539102530925</v>
      </c>
    </row>
    <row r="203" spans="8:10" x14ac:dyDescent="0.3">
      <c r="H203" t="s">
        <v>289</v>
      </c>
      <c r="I203" t="s">
        <v>276</v>
      </c>
      <c r="J203">
        <v>63.971844107447851</v>
      </c>
    </row>
    <row r="204" spans="8:10" x14ac:dyDescent="0.3">
      <c r="H204" t="s">
        <v>289</v>
      </c>
      <c r="I204" t="s">
        <v>277</v>
      </c>
      <c r="J204">
        <v>65.431395890481852</v>
      </c>
    </row>
    <row r="205" spans="8:10" x14ac:dyDescent="0.3">
      <c r="H205" t="s">
        <v>289</v>
      </c>
      <c r="I205" t="s">
        <v>278</v>
      </c>
      <c r="J205">
        <v>63.614719735003355</v>
      </c>
    </row>
    <row r="206" spans="8:10" x14ac:dyDescent="0.3">
      <c r="H206" t="s">
        <v>290</v>
      </c>
      <c r="I206" t="s">
        <v>267</v>
      </c>
      <c r="J206">
        <v>64.137467004813402</v>
      </c>
    </row>
    <row r="207" spans="8:10" x14ac:dyDescent="0.3">
      <c r="H207" t="s">
        <v>290</v>
      </c>
      <c r="I207" t="s">
        <v>268</v>
      </c>
      <c r="J207">
        <v>65.452098752652546</v>
      </c>
    </row>
    <row r="208" spans="8:10" x14ac:dyDescent="0.3">
      <c r="H208" t="s">
        <v>290</v>
      </c>
      <c r="I208" t="s">
        <v>269</v>
      </c>
      <c r="J208">
        <v>66.394078981419185</v>
      </c>
    </row>
    <row r="209" spans="8:10" x14ac:dyDescent="0.3">
      <c r="H209" t="s">
        <v>290</v>
      </c>
      <c r="I209" t="s">
        <v>270</v>
      </c>
      <c r="J209">
        <v>68.940531028414668</v>
      </c>
    </row>
    <row r="210" spans="8:10" x14ac:dyDescent="0.3">
      <c r="H210" t="s">
        <v>290</v>
      </c>
      <c r="I210" t="s">
        <v>271</v>
      </c>
      <c r="J210">
        <v>70.0998913099736</v>
      </c>
    </row>
    <row r="211" spans="8:10" x14ac:dyDescent="0.3">
      <c r="H211" t="s">
        <v>290</v>
      </c>
      <c r="I211" t="s">
        <v>272</v>
      </c>
      <c r="J211">
        <v>72.051136069561622</v>
      </c>
    </row>
    <row r="212" spans="8:10" x14ac:dyDescent="0.3">
      <c r="H212" t="s">
        <v>290</v>
      </c>
      <c r="I212" t="s">
        <v>273</v>
      </c>
      <c r="J212">
        <v>71.621551679519683</v>
      </c>
    </row>
    <row r="213" spans="8:10" x14ac:dyDescent="0.3">
      <c r="H213" t="s">
        <v>290</v>
      </c>
      <c r="I213" t="s">
        <v>274</v>
      </c>
      <c r="J213">
        <v>70.995290098856159</v>
      </c>
    </row>
    <row r="214" spans="8:10" x14ac:dyDescent="0.3">
      <c r="H214" t="s">
        <v>290</v>
      </c>
      <c r="I214" t="s">
        <v>275</v>
      </c>
      <c r="J214">
        <v>72.31509756223798</v>
      </c>
    </row>
    <row r="215" spans="8:10" x14ac:dyDescent="0.3">
      <c r="H215" t="s">
        <v>290</v>
      </c>
      <c r="I215" t="s">
        <v>276</v>
      </c>
      <c r="J215">
        <v>72.516950468402257</v>
      </c>
    </row>
    <row r="216" spans="8:10" x14ac:dyDescent="0.3">
      <c r="H216" t="s">
        <v>290</v>
      </c>
      <c r="I216" t="s">
        <v>277</v>
      </c>
      <c r="J216">
        <v>70.441488535790057</v>
      </c>
    </row>
    <row r="217" spans="8:10" x14ac:dyDescent="0.3">
      <c r="H217" t="s">
        <v>290</v>
      </c>
      <c r="I217" t="s">
        <v>278</v>
      </c>
      <c r="J217">
        <v>69.416696858340671</v>
      </c>
    </row>
    <row r="218" spans="8:10" x14ac:dyDescent="0.3">
      <c r="H218" t="s">
        <v>291</v>
      </c>
      <c r="I218" t="s">
        <v>267</v>
      </c>
      <c r="J218">
        <v>71.631903110605037</v>
      </c>
    </row>
    <row r="219" spans="8:10" x14ac:dyDescent="0.3">
      <c r="H219" t="s">
        <v>291</v>
      </c>
      <c r="I219" t="s">
        <v>268</v>
      </c>
      <c r="J219">
        <v>73.236374928833897</v>
      </c>
    </row>
    <row r="220" spans="8:10" x14ac:dyDescent="0.3">
      <c r="H220" t="s">
        <v>291</v>
      </c>
      <c r="I220" t="s">
        <v>269</v>
      </c>
      <c r="J220">
        <v>74.281869468454019</v>
      </c>
    </row>
    <row r="221" spans="8:10" x14ac:dyDescent="0.3">
      <c r="H221" t="s">
        <v>291</v>
      </c>
      <c r="I221" t="s">
        <v>270</v>
      </c>
      <c r="J221">
        <v>76.843848662077534</v>
      </c>
    </row>
    <row r="222" spans="8:10" x14ac:dyDescent="0.3">
      <c r="H222" t="s">
        <v>291</v>
      </c>
      <c r="I222" t="s">
        <v>271</v>
      </c>
      <c r="J222">
        <v>79.535220744267889</v>
      </c>
    </row>
    <row r="223" spans="8:10" x14ac:dyDescent="0.3">
      <c r="H223" t="s">
        <v>291</v>
      </c>
      <c r="I223" t="s">
        <v>272</v>
      </c>
      <c r="J223">
        <v>82.133429946690129</v>
      </c>
    </row>
    <row r="224" spans="8:10" x14ac:dyDescent="0.3">
      <c r="H224" t="s">
        <v>291</v>
      </c>
      <c r="I224" t="s">
        <v>273</v>
      </c>
      <c r="J224">
        <v>82.511257181305311</v>
      </c>
    </row>
    <row r="225" spans="8:10" x14ac:dyDescent="0.3">
      <c r="H225" t="s">
        <v>291</v>
      </c>
      <c r="I225" t="s">
        <v>274</v>
      </c>
      <c r="J225">
        <v>79.436882148957082</v>
      </c>
    </row>
    <row r="226" spans="8:10" x14ac:dyDescent="0.3">
      <c r="H226" t="s">
        <v>291</v>
      </c>
      <c r="I226" t="s">
        <v>275</v>
      </c>
      <c r="J226">
        <v>80.275348066870237</v>
      </c>
    </row>
    <row r="227" spans="8:10" x14ac:dyDescent="0.3">
      <c r="H227" t="s">
        <v>291</v>
      </c>
      <c r="I227" t="s">
        <v>276</v>
      </c>
      <c r="J227">
        <v>81.988509911495257</v>
      </c>
    </row>
    <row r="228" spans="8:10" x14ac:dyDescent="0.3">
      <c r="H228" t="s">
        <v>291</v>
      </c>
      <c r="I228" t="s">
        <v>277</v>
      </c>
      <c r="J228">
        <v>83.31349309041974</v>
      </c>
    </row>
    <row r="229" spans="8:10" x14ac:dyDescent="0.3">
      <c r="H229" t="s">
        <v>291</v>
      </c>
      <c r="I229" t="s">
        <v>278</v>
      </c>
      <c r="J229">
        <v>85.10946638372755</v>
      </c>
    </row>
    <row r="230" spans="8:10" x14ac:dyDescent="0.3">
      <c r="H230" t="s">
        <v>292</v>
      </c>
      <c r="I230" t="s">
        <v>267</v>
      </c>
      <c r="J230">
        <v>81.051705398271295</v>
      </c>
    </row>
    <row r="231" spans="8:10" x14ac:dyDescent="0.3">
      <c r="H231" t="s">
        <v>292</v>
      </c>
      <c r="I231" t="s">
        <v>268</v>
      </c>
      <c r="J231">
        <v>79.809533668029601</v>
      </c>
    </row>
    <row r="232" spans="8:10" x14ac:dyDescent="0.3">
      <c r="H232" t="s">
        <v>292</v>
      </c>
      <c r="I232" t="s">
        <v>269</v>
      </c>
      <c r="J232">
        <v>81.87981988509911</v>
      </c>
    </row>
    <row r="233" spans="8:10" x14ac:dyDescent="0.3">
      <c r="H233" t="s">
        <v>292</v>
      </c>
      <c r="I233" t="s">
        <v>270</v>
      </c>
      <c r="J233">
        <v>81.828062729672368</v>
      </c>
    </row>
    <row r="234" spans="8:10" x14ac:dyDescent="0.3">
      <c r="H234" t="s">
        <v>292</v>
      </c>
      <c r="I234" t="s">
        <v>271</v>
      </c>
      <c r="J234">
        <v>81.703845556648218</v>
      </c>
    </row>
    <row r="235" spans="8:10" x14ac:dyDescent="0.3">
      <c r="H235" t="s">
        <v>292</v>
      </c>
      <c r="I235" t="s">
        <v>272</v>
      </c>
      <c r="J235">
        <v>81.87981988509911</v>
      </c>
    </row>
    <row r="236" spans="8:10" x14ac:dyDescent="0.3">
      <c r="H236" t="s">
        <v>292</v>
      </c>
      <c r="I236" t="s">
        <v>273</v>
      </c>
      <c r="J236">
        <v>82.164484239946162</v>
      </c>
    </row>
    <row r="237" spans="8:10" x14ac:dyDescent="0.3">
      <c r="H237" t="s">
        <v>292</v>
      </c>
      <c r="I237" t="s">
        <v>274</v>
      </c>
      <c r="J237">
        <v>83.903524662284568</v>
      </c>
    </row>
    <row r="238" spans="8:10" x14ac:dyDescent="0.3">
      <c r="H238" t="s">
        <v>292</v>
      </c>
      <c r="I238" t="s">
        <v>275</v>
      </c>
      <c r="J238">
        <v>83.215154495108948</v>
      </c>
    </row>
    <row r="239" spans="8:10" x14ac:dyDescent="0.3">
      <c r="H239" t="s">
        <v>292</v>
      </c>
      <c r="I239" t="s">
        <v>276</v>
      </c>
      <c r="J239">
        <v>81.232855442264878</v>
      </c>
    </row>
    <row r="240" spans="8:10" x14ac:dyDescent="0.3">
      <c r="H240" t="s">
        <v>292</v>
      </c>
      <c r="I240" t="s">
        <v>277</v>
      </c>
      <c r="J240">
        <v>79.700843641633455</v>
      </c>
    </row>
    <row r="241" spans="8:10" x14ac:dyDescent="0.3">
      <c r="H241" t="s">
        <v>292</v>
      </c>
      <c r="I241" t="s">
        <v>278</v>
      </c>
      <c r="J241">
        <v>79.555923606438597</v>
      </c>
    </row>
    <row r="242" spans="8:10" x14ac:dyDescent="0.3">
      <c r="H242" t="s">
        <v>293</v>
      </c>
      <c r="I242" t="s">
        <v>267</v>
      </c>
      <c r="J242">
        <v>82.211065679830227</v>
      </c>
    </row>
    <row r="243" spans="8:10" x14ac:dyDescent="0.3">
      <c r="H243" t="s">
        <v>293</v>
      </c>
      <c r="I243" t="s">
        <v>268</v>
      </c>
      <c r="J243">
        <v>84.917964908648614</v>
      </c>
    </row>
    <row r="244" spans="8:10" x14ac:dyDescent="0.3">
      <c r="H244" t="s">
        <v>293</v>
      </c>
      <c r="I244" t="s">
        <v>269</v>
      </c>
      <c r="J244">
        <v>80.767041043424257</v>
      </c>
    </row>
    <row r="245" spans="8:10" x14ac:dyDescent="0.3">
      <c r="H245" t="s">
        <v>293</v>
      </c>
      <c r="I245" t="s">
        <v>270</v>
      </c>
      <c r="J245">
        <v>83.013301588944671</v>
      </c>
    </row>
    <row r="246" spans="8:10" x14ac:dyDescent="0.3">
      <c r="H246" t="s">
        <v>293</v>
      </c>
      <c r="I246" t="s">
        <v>271</v>
      </c>
      <c r="J246">
        <v>84.752342011283048</v>
      </c>
    </row>
    <row r="247" spans="8:10" x14ac:dyDescent="0.3">
      <c r="H247" t="s">
        <v>293</v>
      </c>
      <c r="I247" t="s">
        <v>272</v>
      </c>
      <c r="J247">
        <v>88.385694322240056</v>
      </c>
    </row>
    <row r="248" spans="8:10" x14ac:dyDescent="0.3">
      <c r="H248" t="s">
        <v>293</v>
      </c>
      <c r="I248" t="s">
        <v>273</v>
      </c>
      <c r="J248">
        <v>87.604161275296306</v>
      </c>
    </row>
    <row r="249" spans="8:10" x14ac:dyDescent="0.3">
      <c r="H249" t="s">
        <v>293</v>
      </c>
      <c r="I249" t="s">
        <v>274</v>
      </c>
      <c r="J249">
        <v>89.436364577402827</v>
      </c>
    </row>
    <row r="250" spans="8:10" x14ac:dyDescent="0.3">
      <c r="H250" t="s">
        <v>293</v>
      </c>
      <c r="I250" t="s">
        <v>275</v>
      </c>
      <c r="J250">
        <v>90.150613322291804</v>
      </c>
    </row>
    <row r="251" spans="8:10" x14ac:dyDescent="0.3">
      <c r="H251" t="s">
        <v>293</v>
      </c>
      <c r="I251" t="s">
        <v>276</v>
      </c>
      <c r="J251">
        <v>90.502561979193629</v>
      </c>
    </row>
    <row r="252" spans="8:10" x14ac:dyDescent="0.3">
      <c r="H252" t="s">
        <v>293</v>
      </c>
      <c r="I252" t="s">
        <v>277</v>
      </c>
      <c r="J252">
        <v>90.098856166865076</v>
      </c>
    </row>
    <row r="253" spans="8:10" x14ac:dyDescent="0.3">
      <c r="H253" t="s">
        <v>293</v>
      </c>
      <c r="I253" t="s">
        <v>278</v>
      </c>
      <c r="J253">
        <v>91.724030847264629</v>
      </c>
    </row>
    <row r="254" spans="8:10" x14ac:dyDescent="0.3">
      <c r="H254" t="s">
        <v>294</v>
      </c>
      <c r="I254" t="s">
        <v>267</v>
      </c>
      <c r="J254">
        <v>92.562496765177784</v>
      </c>
    </row>
    <row r="255" spans="8:10" x14ac:dyDescent="0.3">
      <c r="H255" t="s">
        <v>294</v>
      </c>
      <c r="I255" t="s">
        <v>268</v>
      </c>
      <c r="J255">
        <v>92.645308213860574</v>
      </c>
    </row>
    <row r="256" spans="8:10" x14ac:dyDescent="0.3">
      <c r="H256" t="s">
        <v>294</v>
      </c>
      <c r="I256" t="s">
        <v>269</v>
      </c>
      <c r="J256">
        <v>93.137001190414566</v>
      </c>
    </row>
    <row r="257" spans="8:10" x14ac:dyDescent="0.3">
      <c r="H257" t="s">
        <v>294</v>
      </c>
      <c r="I257" t="s">
        <v>270</v>
      </c>
      <c r="J257">
        <v>94.063454272553187</v>
      </c>
    </row>
    <row r="258" spans="8:10" x14ac:dyDescent="0.3">
      <c r="H258" t="s">
        <v>294</v>
      </c>
      <c r="I258" t="s">
        <v>271</v>
      </c>
      <c r="J258">
        <v>95.419491744733705</v>
      </c>
    </row>
    <row r="259" spans="8:10" x14ac:dyDescent="0.3">
      <c r="H259" t="s">
        <v>294</v>
      </c>
      <c r="I259" t="s">
        <v>286</v>
      </c>
      <c r="J259">
        <v>96.625433466176688</v>
      </c>
    </row>
    <row r="260" spans="8:10" x14ac:dyDescent="0.3">
      <c r="H260" t="s">
        <v>294</v>
      </c>
      <c r="I260" t="s">
        <v>287</v>
      </c>
      <c r="J260">
        <v>98.447285337197869</v>
      </c>
    </row>
    <row r="261" spans="8:10" x14ac:dyDescent="0.3">
      <c r="H261" t="s">
        <v>294</v>
      </c>
      <c r="I261" t="s">
        <v>274</v>
      </c>
      <c r="J261">
        <v>97.707158014595521</v>
      </c>
    </row>
    <row r="262" spans="8:10" x14ac:dyDescent="0.3">
      <c r="H262" t="s">
        <v>294</v>
      </c>
      <c r="I262" t="s">
        <v>275</v>
      </c>
      <c r="J262">
        <v>98.51974535479529</v>
      </c>
    </row>
    <row r="263" spans="8:10" x14ac:dyDescent="0.3">
      <c r="H263" t="s">
        <v>294</v>
      </c>
      <c r="I263" t="s">
        <v>276</v>
      </c>
      <c r="J263">
        <v>99.073546917861393</v>
      </c>
    </row>
    <row r="264" spans="8:10" x14ac:dyDescent="0.3">
      <c r="H264" t="s">
        <v>294</v>
      </c>
      <c r="I264" t="s">
        <v>277</v>
      </c>
      <c r="J264">
        <v>100</v>
      </c>
    </row>
    <row r="265" spans="8:10" x14ac:dyDescent="0.3">
      <c r="H265" t="s">
        <v>294</v>
      </c>
      <c r="I265" t="s">
        <v>278</v>
      </c>
      <c r="J265">
        <v>101.94063652598481</v>
      </c>
    </row>
    <row r="266" spans="8:10" x14ac:dyDescent="0.3">
      <c r="H266" t="s">
        <v>295</v>
      </c>
      <c r="I266" t="s">
        <v>267</v>
      </c>
      <c r="J266">
        <v>102.55253242965945</v>
      </c>
    </row>
    <row r="267" spans="8:10" x14ac:dyDescent="0.3">
      <c r="H267" t="s">
        <v>295</v>
      </c>
      <c r="I267" t="s">
        <v>268</v>
      </c>
      <c r="J267">
        <v>104.99290010397803</v>
      </c>
    </row>
    <row r="268" spans="8:10" x14ac:dyDescent="0.3">
      <c r="H268" t="s">
        <v>295</v>
      </c>
      <c r="I268" t="s">
        <v>269</v>
      </c>
      <c r="J268">
        <v>104.58998688168296</v>
      </c>
    </row>
    <row r="269" spans="8:10" x14ac:dyDescent="0.3">
      <c r="H269" t="s">
        <v>295</v>
      </c>
      <c r="I269" t="s">
        <v>270</v>
      </c>
      <c r="J269">
        <v>105.13842681274497</v>
      </c>
    </row>
    <row r="270" spans="8:10" x14ac:dyDescent="0.3">
      <c r="H270" t="s">
        <v>295</v>
      </c>
      <c r="I270" t="s">
        <v>271</v>
      </c>
      <c r="J270">
        <v>106.52185325320949</v>
      </c>
    </row>
    <row r="271" spans="8:10" x14ac:dyDescent="0.3">
      <c r="H271" t="s">
        <v>295</v>
      </c>
      <c r="I271" t="s">
        <v>272</v>
      </c>
      <c r="J271">
        <v>108.61</v>
      </c>
    </row>
    <row r="272" spans="8:10" x14ac:dyDescent="0.3">
      <c r="H272" t="s">
        <v>295</v>
      </c>
      <c r="I272" t="s">
        <v>273</v>
      </c>
      <c r="J272">
        <v>108.84</v>
      </c>
    </row>
    <row r="273" spans="8:10" x14ac:dyDescent="0.3">
      <c r="H273" t="s">
        <v>295</v>
      </c>
      <c r="I273" t="s">
        <v>274</v>
      </c>
      <c r="J273">
        <v>110.42</v>
      </c>
    </row>
    <row r="274" spans="8:10" x14ac:dyDescent="0.3">
      <c r="H274" t="s">
        <v>295</v>
      </c>
      <c r="I274" t="s">
        <v>275</v>
      </c>
      <c r="J274">
        <v>111.71</v>
      </c>
    </row>
    <row r="275" spans="8:10" x14ac:dyDescent="0.3">
      <c r="H275" t="s">
        <v>295</v>
      </c>
      <c r="I275" t="s">
        <v>276</v>
      </c>
      <c r="J275">
        <v>111.99170222545368</v>
      </c>
    </row>
    <row r="276" spans="8:10" x14ac:dyDescent="0.3">
      <c r="H276" t="s">
        <v>295</v>
      </c>
      <c r="I276" t="s">
        <v>277</v>
      </c>
      <c r="J276">
        <v>111.32784236491817</v>
      </c>
    </row>
    <row r="277" spans="8:10" x14ac:dyDescent="0.3">
      <c r="H277" t="s">
        <v>295</v>
      </c>
      <c r="I277" t="s">
        <v>278</v>
      </c>
      <c r="J277">
        <v>112.49185554547942</v>
      </c>
    </row>
    <row r="278" spans="8:10" x14ac:dyDescent="0.3">
      <c r="H278" t="s">
        <v>296</v>
      </c>
      <c r="I278" t="s">
        <v>267</v>
      </c>
      <c r="J278">
        <v>113.01123277811232</v>
      </c>
    </row>
    <row r="279" spans="8:10" x14ac:dyDescent="0.3">
      <c r="H279" t="s">
        <v>296</v>
      </c>
      <c r="I279" t="s">
        <v>268</v>
      </c>
      <c r="J279">
        <v>115.49781522312327</v>
      </c>
    </row>
    <row r="280" spans="8:10" x14ac:dyDescent="0.3">
      <c r="H280" t="s">
        <v>296</v>
      </c>
      <c r="I280" t="s">
        <v>269</v>
      </c>
      <c r="J280">
        <v>117.47258666847429</v>
      </c>
    </row>
    <row r="281" spans="8:10" x14ac:dyDescent="0.3">
      <c r="H281" t="s">
        <v>296</v>
      </c>
      <c r="I281" t="s">
        <v>270</v>
      </c>
      <c r="J281">
        <v>117.93766017776338</v>
      </c>
    </row>
    <row r="282" spans="8:10" x14ac:dyDescent="0.3">
      <c r="H282" t="s">
        <v>296</v>
      </c>
      <c r="I282" t="s">
        <v>271</v>
      </c>
      <c r="J282">
        <v>118.97927844870489</v>
      </c>
    </row>
    <row r="283" spans="8:10" x14ac:dyDescent="0.3">
      <c r="H283" t="s">
        <v>296</v>
      </c>
      <c r="I283" t="s">
        <v>272</v>
      </c>
      <c r="J283">
        <v>119.80818916385616</v>
      </c>
    </row>
    <row r="284" spans="8:10" x14ac:dyDescent="0.3">
      <c r="H284" t="s">
        <v>296</v>
      </c>
      <c r="I284" t="s">
        <v>273</v>
      </c>
      <c r="J284">
        <v>119.85278263623022</v>
      </c>
    </row>
    <row r="285" spans="8:10" x14ac:dyDescent="0.3">
      <c r="H285" t="s">
        <v>296</v>
      </c>
      <c r="I285" t="s">
        <v>274</v>
      </c>
      <c r="J285">
        <v>121.08136242711873</v>
      </c>
    </row>
    <row r="286" spans="8:10" x14ac:dyDescent="0.3">
      <c r="H286" t="s">
        <v>296</v>
      </c>
      <c r="I286" t="s">
        <v>275</v>
      </c>
      <c r="J286">
        <v>122.67292181944862</v>
      </c>
    </row>
    <row r="287" spans="8:10" x14ac:dyDescent="0.3">
      <c r="H287" t="s">
        <v>296</v>
      </c>
      <c r="I287" t="s">
        <v>276</v>
      </c>
      <c r="J287">
        <v>123.95405516319239</v>
      </c>
    </row>
    <row r="288" spans="8:10" x14ac:dyDescent="0.3">
      <c r="H288" t="s">
        <v>296</v>
      </c>
      <c r="I288" t="s">
        <v>277</v>
      </c>
      <c r="J288">
        <v>123.49124309156679</v>
      </c>
    </row>
    <row r="289" spans="8:10" x14ac:dyDescent="0.3">
      <c r="H289" t="s">
        <v>296</v>
      </c>
      <c r="I289" t="s">
        <v>278</v>
      </c>
      <c r="J289">
        <v>123.63081151934033</v>
      </c>
    </row>
    <row r="290" spans="8:10" x14ac:dyDescent="0.3">
      <c r="H290" t="s">
        <v>297</v>
      </c>
      <c r="I290" t="s">
        <v>267</v>
      </c>
      <c r="J290">
        <v>129.22203906172373</v>
      </c>
    </row>
    <row r="291" spans="8:10" x14ac:dyDescent="0.3">
      <c r="H291" t="s">
        <v>297</v>
      </c>
      <c r="I291" t="s">
        <v>268</v>
      </c>
      <c r="J291">
        <v>129.36793651552796</v>
      </c>
    </row>
    <row r="292" spans="8:10" x14ac:dyDescent="0.3">
      <c r="H292" t="s">
        <v>297</v>
      </c>
      <c r="I292" t="s">
        <v>269</v>
      </c>
      <c r="J292">
        <v>134.48699411292435</v>
      </c>
    </row>
    <row r="293" spans="8:10" x14ac:dyDescent="0.3">
      <c r="H293" t="s">
        <v>297</v>
      </c>
      <c r="I293" t="s">
        <v>270</v>
      </c>
      <c r="J293">
        <v>134.70308736179967</v>
      </c>
    </row>
    <row r="294" spans="8:10" x14ac:dyDescent="0.3">
      <c r="H294" t="s">
        <v>297</v>
      </c>
      <c r="I294" t="s">
        <v>271</v>
      </c>
      <c r="J294">
        <v>136.30000000000001</v>
      </c>
    </row>
    <row r="295" spans="8:10" x14ac:dyDescent="0.3">
      <c r="H295" t="s">
        <v>297</v>
      </c>
      <c r="I295" t="s">
        <v>272</v>
      </c>
      <c r="J295">
        <v>136.22421974604507</v>
      </c>
    </row>
    <row r="296" spans="8:10" x14ac:dyDescent="0.3">
      <c r="H296" t="s">
        <v>297</v>
      </c>
      <c r="I296" t="s">
        <v>273</v>
      </c>
      <c r="J296">
        <v>136.50938608928723</v>
      </c>
    </row>
    <row r="297" spans="8:10" x14ac:dyDescent="0.3">
      <c r="H297" t="s">
        <v>297</v>
      </c>
      <c r="I297" t="s">
        <v>274</v>
      </c>
      <c r="J297">
        <v>137.06224987695114</v>
      </c>
    </row>
    <row r="298" spans="8:10" x14ac:dyDescent="0.3">
      <c r="H298" t="s">
        <v>297</v>
      </c>
      <c r="I298" t="s">
        <v>275</v>
      </c>
      <c r="J298">
        <v>137.68</v>
      </c>
    </row>
    <row r="299" spans="8:10" x14ac:dyDescent="0.3">
      <c r="H299" t="s">
        <v>297</v>
      </c>
      <c r="I299" t="s">
        <v>276</v>
      </c>
      <c r="J299">
        <v>138.07550382793619</v>
      </c>
    </row>
    <row r="300" spans="8:10" x14ac:dyDescent="0.3">
      <c r="H300" t="s">
        <v>297</v>
      </c>
      <c r="I300" t="s">
        <v>277</v>
      </c>
      <c r="J300">
        <v>138.74068674211671</v>
      </c>
    </row>
    <row r="301" spans="8:10" x14ac:dyDescent="0.3">
      <c r="H301" t="s">
        <v>297</v>
      </c>
      <c r="I301" t="s">
        <v>278</v>
      </c>
      <c r="J301">
        <v>139.61419267792581</v>
      </c>
    </row>
    <row r="302" spans="8:10" x14ac:dyDescent="0.3">
      <c r="H302" t="s">
        <v>298</v>
      </c>
      <c r="I302" t="s">
        <v>267</v>
      </c>
      <c r="J302">
        <v>140.33909342088904</v>
      </c>
    </row>
    <row r="303" spans="8:10" x14ac:dyDescent="0.3">
      <c r="H303" t="s">
        <v>298</v>
      </c>
      <c r="I303" t="s">
        <v>268</v>
      </c>
      <c r="J303">
        <v>140.50702038679532</v>
      </c>
    </row>
    <row r="304" spans="8:10" x14ac:dyDescent="0.3">
      <c r="H304" t="s">
        <v>298</v>
      </c>
      <c r="I304" t="s">
        <v>269</v>
      </c>
      <c r="J304">
        <v>142.9078684776818</v>
      </c>
    </row>
    <row r="305" spans="8:10" x14ac:dyDescent="0.3">
      <c r="H305" t="s">
        <v>298</v>
      </c>
      <c r="I305" t="s">
        <v>270</v>
      </c>
      <c r="J305">
        <v>142.28207249346912</v>
      </c>
    </row>
    <row r="306" spans="8:10" x14ac:dyDescent="0.3">
      <c r="H306" t="s">
        <v>298</v>
      </c>
      <c r="I306" t="s">
        <v>271</v>
      </c>
      <c r="J306">
        <v>141.8603462839323</v>
      </c>
    </row>
    <row r="307" spans="8:10" x14ac:dyDescent="0.3">
      <c r="H307" t="s">
        <v>298</v>
      </c>
      <c r="I307" t="s">
        <v>272</v>
      </c>
      <c r="J307">
        <v>142.18427834353349</v>
      </c>
    </row>
    <row r="308" spans="8:10" x14ac:dyDescent="0.3">
      <c r="H308" t="s">
        <v>298</v>
      </c>
      <c r="I308" t="s">
        <v>273</v>
      </c>
      <c r="J308">
        <v>145.08657285304582</v>
      </c>
    </row>
    <row r="309" spans="8:10" x14ac:dyDescent="0.3">
      <c r="H309" t="s">
        <v>298</v>
      </c>
      <c r="I309" t="s">
        <v>274</v>
      </c>
      <c r="J309">
        <v>146.32468685333399</v>
      </c>
    </row>
    <row r="310" spans="8:10" x14ac:dyDescent="0.3">
      <c r="H310" t="s">
        <v>298</v>
      </c>
      <c r="I310" t="s">
        <v>275</v>
      </c>
      <c r="J310">
        <v>147.84627331683799</v>
      </c>
    </row>
    <row r="311" spans="8:10" x14ac:dyDescent="0.3">
      <c r="H311" t="s">
        <v>298</v>
      </c>
      <c r="I311" t="s">
        <v>276</v>
      </c>
      <c r="J311">
        <v>148.61669593888786</v>
      </c>
    </row>
    <row r="312" spans="8:10" x14ac:dyDescent="0.3">
      <c r="H312" t="s">
        <v>298</v>
      </c>
      <c r="I312" t="s">
        <v>277</v>
      </c>
      <c r="J312">
        <v>149.54165350503933</v>
      </c>
    </row>
    <row r="313" spans="8:10" x14ac:dyDescent="0.3">
      <c r="H313" t="s">
        <v>298</v>
      </c>
      <c r="I313" t="s">
        <v>278</v>
      </c>
      <c r="J313">
        <v>150.81234341827101</v>
      </c>
    </row>
    <row r="314" spans="8:10" x14ac:dyDescent="0.3">
      <c r="H314" t="s">
        <v>299</v>
      </c>
      <c r="I314" t="s">
        <v>267</v>
      </c>
      <c r="J314">
        <v>150.70415520167356</v>
      </c>
    </row>
    <row r="315" spans="8:10" x14ac:dyDescent="0.3">
      <c r="H315" t="s">
        <v>299</v>
      </c>
      <c r="I315" t="s">
        <v>268</v>
      </c>
      <c r="J315">
        <v>151.78113986848416</v>
      </c>
    </row>
    <row r="316" spans="8:10" x14ac:dyDescent="0.3">
      <c r="H316" t="s">
        <v>299</v>
      </c>
      <c r="I316" t="s">
        <v>269</v>
      </c>
      <c r="J316">
        <v>152.54231913775499</v>
      </c>
    </row>
    <row r="317" spans="8:10" x14ac:dyDescent="0.3">
      <c r="H317" t="s">
        <v>299</v>
      </c>
      <c r="I317" t="s">
        <v>270</v>
      </c>
      <c r="J317">
        <v>153.11479224160399</v>
      </c>
    </row>
    <row r="318" spans="8:10" x14ac:dyDescent="0.3">
      <c r="H318" t="s">
        <v>299</v>
      </c>
      <c r="I318" t="s">
        <v>271</v>
      </c>
      <c r="J318">
        <v>154.009003185213</v>
      </c>
    </row>
    <row r="319" spans="8:10" x14ac:dyDescent="0.3">
      <c r="H319" t="s">
        <v>299</v>
      </c>
      <c r="I319" t="s">
        <v>272</v>
      </c>
      <c r="J319">
        <v>154.99254640073906</v>
      </c>
    </row>
    <row r="320" spans="8:10" x14ac:dyDescent="0.3">
      <c r="H320" t="s">
        <v>299</v>
      </c>
      <c r="I320" t="s">
        <v>273</v>
      </c>
      <c r="J320">
        <v>155.35471568288401</v>
      </c>
    </row>
    <row r="321" spans="8:10" x14ac:dyDescent="0.3">
      <c r="H321" t="s">
        <v>299</v>
      </c>
      <c r="I321" t="s">
        <v>274</v>
      </c>
      <c r="J321">
        <v>156.03804851234372</v>
      </c>
    </row>
    <row r="322" spans="8:10" x14ac:dyDescent="0.3">
      <c r="H322" t="s">
        <v>299</v>
      </c>
      <c r="I322" t="s">
        <v>275</v>
      </c>
      <c r="J322">
        <v>157.066903179722</v>
      </c>
    </row>
    <row r="323" spans="8:10" x14ac:dyDescent="0.3">
      <c r="H323" t="s">
        <v>299</v>
      </c>
      <c r="I323" t="s">
        <v>276</v>
      </c>
      <c r="J323">
        <v>157.99015838921468</v>
      </c>
    </row>
    <row r="324" spans="8:10" x14ac:dyDescent="0.3">
      <c r="H324" t="s">
        <v>299</v>
      </c>
      <c r="I324" t="s">
        <v>277</v>
      </c>
      <c r="J324">
        <v>158.93484606991115</v>
      </c>
    </row>
    <row r="325" spans="8:10" x14ac:dyDescent="0.3">
      <c r="H325" t="s">
        <v>299</v>
      </c>
      <c r="I325" t="s">
        <v>278</v>
      </c>
      <c r="J325">
        <v>160.23897917639394</v>
      </c>
    </row>
    <row r="326" spans="8:10" x14ac:dyDescent="0.3">
      <c r="H326" t="s">
        <v>300</v>
      </c>
      <c r="I326" t="s">
        <v>267</v>
      </c>
      <c r="J326">
        <v>161.41384439229896</v>
      </c>
    </row>
    <row r="327" spans="8:10" x14ac:dyDescent="0.3">
      <c r="H327" t="s">
        <v>300</v>
      </c>
      <c r="I327" t="s">
        <v>268</v>
      </c>
      <c r="J327">
        <v>162.53376319165505</v>
      </c>
    </row>
    <row r="328" spans="8:10" x14ac:dyDescent="0.3">
      <c r="H328" t="s">
        <v>300</v>
      </c>
      <c r="I328" t="s">
        <v>269</v>
      </c>
      <c r="J328">
        <v>163.93042232762349</v>
      </c>
    </row>
    <row r="329" spans="8:10" x14ac:dyDescent="0.3">
      <c r="H329" t="s">
        <v>300</v>
      </c>
      <c r="I329" t="s">
        <v>270</v>
      </c>
      <c r="J329">
        <v>164.86972197254423</v>
      </c>
    </row>
    <row r="330" spans="8:10" x14ac:dyDescent="0.3">
      <c r="H330" t="s">
        <v>300</v>
      </c>
      <c r="I330" t="s">
        <v>271</v>
      </c>
      <c r="J330">
        <v>166.74948727897197</v>
      </c>
    </row>
    <row r="331" spans="8:10" x14ac:dyDescent="0.3">
      <c r="H331" t="s">
        <v>300</v>
      </c>
      <c r="I331" t="s">
        <v>272</v>
      </c>
      <c r="J331">
        <v>167.94814370893042</v>
      </c>
    </row>
    <row r="332" spans="8:10" x14ac:dyDescent="0.3">
      <c r="H332" t="s">
        <v>300</v>
      </c>
      <c r="I332" t="s">
        <v>273</v>
      </c>
      <c r="J332">
        <v>168.93316421475186</v>
      </c>
    </row>
    <row r="333" spans="8:10" x14ac:dyDescent="0.3">
      <c r="H333" t="s">
        <v>300</v>
      </c>
      <c r="I333" t="s">
        <v>274</v>
      </c>
      <c r="J333">
        <v>169.83866364326065</v>
      </c>
    </row>
    <row r="334" spans="8:10" x14ac:dyDescent="0.3">
      <c r="H334" t="s">
        <v>300</v>
      </c>
      <c r="I334" t="s">
        <v>275</v>
      </c>
      <c r="J334">
        <v>170.84887956960131</v>
      </c>
    </row>
    <row r="335" spans="8:10" x14ac:dyDescent="0.3">
      <c r="H335" t="s">
        <v>300</v>
      </c>
      <c r="I335" t="s">
        <v>276</v>
      </c>
      <c r="J335">
        <v>171.529640323065</v>
      </c>
    </row>
    <row r="336" spans="8:10" x14ac:dyDescent="0.3">
      <c r="H336" t="s">
        <v>300</v>
      </c>
      <c r="I336" t="s">
        <v>277</v>
      </c>
      <c r="J336">
        <v>172.42091544720483</v>
      </c>
    </row>
    <row r="337" spans="8:10" x14ac:dyDescent="0.3">
      <c r="H337" t="s">
        <v>300</v>
      </c>
      <c r="I337" t="s">
        <v>278</v>
      </c>
      <c r="J337">
        <v>173.76017123811039</v>
      </c>
    </row>
    <row r="338" spans="8:10" x14ac:dyDescent="0.3">
      <c r="H338" t="s">
        <v>301</v>
      </c>
      <c r="I338" t="s">
        <v>267</v>
      </c>
      <c r="J338">
        <v>175.17643334665553</v>
      </c>
    </row>
    <row r="339" spans="8:10" x14ac:dyDescent="0.3">
      <c r="H339" t="s">
        <v>301</v>
      </c>
      <c r="I339" t="s">
        <v>268</v>
      </c>
      <c r="J339">
        <v>177.94660726826709</v>
      </c>
    </row>
    <row r="340" spans="8:10" x14ac:dyDescent="0.3">
      <c r="H340" t="s">
        <v>301</v>
      </c>
      <c r="I340" t="s">
        <v>269</v>
      </c>
      <c r="J340">
        <v>180.83720467078339</v>
      </c>
    </row>
    <row r="341" spans="8:10" x14ac:dyDescent="0.3">
      <c r="H341" t="s">
        <v>301</v>
      </c>
      <c r="I341" t="s">
        <v>270</v>
      </c>
      <c r="J341">
        <v>182.65927174646839</v>
      </c>
    </row>
    <row r="342" spans="8:10" x14ac:dyDescent="0.3">
      <c r="H342" t="s">
        <v>301</v>
      </c>
      <c r="I342" t="s">
        <v>271</v>
      </c>
      <c r="J342">
        <v>187.26070218198652</v>
      </c>
    </row>
    <row r="343" spans="8:10" x14ac:dyDescent="0.3">
      <c r="H343" t="s">
        <v>301</v>
      </c>
      <c r="I343" t="s">
        <v>272</v>
      </c>
      <c r="J343">
        <v>190.319139677816</v>
      </c>
    </row>
    <row r="344" spans="8:10" x14ac:dyDescent="0.3">
      <c r="H344" t="s">
        <v>301</v>
      </c>
      <c r="I344" t="s">
        <v>273</v>
      </c>
      <c r="J344">
        <v>191.9604723626818</v>
      </c>
    </row>
    <row r="345" spans="8:10" x14ac:dyDescent="0.3">
      <c r="H345" t="s">
        <v>301</v>
      </c>
      <c r="I345" t="s">
        <v>274</v>
      </c>
      <c r="J345">
        <v>193.40915112582806</v>
      </c>
    </row>
    <row r="346" spans="8:10" x14ac:dyDescent="0.3">
      <c r="H346" t="s">
        <v>301</v>
      </c>
      <c r="I346" t="s">
        <v>275</v>
      </c>
      <c r="J346">
        <v>194.9660996736489</v>
      </c>
    </row>
    <row r="347" spans="8:10" x14ac:dyDescent="0.3">
      <c r="H347" t="s">
        <v>301</v>
      </c>
      <c r="I347" t="s">
        <v>276</v>
      </c>
      <c r="J347">
        <v>196.53086967600694</v>
      </c>
    </row>
    <row r="348" spans="8:10" x14ac:dyDescent="0.3">
      <c r="H348" t="s">
        <v>301</v>
      </c>
      <c r="I348" t="s">
        <v>277</v>
      </c>
      <c r="J348">
        <v>198.05486160130658</v>
      </c>
    </row>
    <row r="349" spans="8:10" x14ac:dyDescent="0.3">
      <c r="H349" t="s">
        <v>301</v>
      </c>
      <c r="I349" t="s">
        <v>278</v>
      </c>
      <c r="J349">
        <v>199.30570338384553</v>
      </c>
    </row>
    <row r="350" spans="8:10" x14ac:dyDescent="0.3">
      <c r="H350" t="s">
        <v>302</v>
      </c>
      <c r="I350" t="s">
        <v>267</v>
      </c>
      <c r="J350">
        <v>200.64220388054929</v>
      </c>
    </row>
    <row r="351" spans="8:10" x14ac:dyDescent="0.3">
      <c r="H351" t="s">
        <v>302</v>
      </c>
      <c r="I351" t="s">
        <v>268</v>
      </c>
      <c r="J351">
        <v>202.80955493496893</v>
      </c>
    </row>
    <row r="352" spans="8:10" x14ac:dyDescent="0.3">
      <c r="H352" t="s">
        <v>302</v>
      </c>
      <c r="I352" t="s">
        <v>269</v>
      </c>
      <c r="J352">
        <v>205.40024384217952</v>
      </c>
    </row>
    <row r="353" spans="8:10" x14ac:dyDescent="0.3">
      <c r="H353" t="s">
        <v>302</v>
      </c>
      <c r="I353" t="s">
        <v>270</v>
      </c>
      <c r="J353">
        <v>207.7509040614346</v>
      </c>
    </row>
    <row r="354" spans="8:10" x14ac:dyDescent="0.3">
      <c r="H354" t="s">
        <v>302</v>
      </c>
      <c r="I354" t="s">
        <v>271</v>
      </c>
      <c r="J354">
        <v>210.10457529549973</v>
      </c>
    </row>
    <row r="355" spans="8:10" x14ac:dyDescent="0.3">
      <c r="H355" t="s">
        <v>302</v>
      </c>
      <c r="I355" t="s">
        <v>272</v>
      </c>
      <c r="J355">
        <v>213.19409647553249</v>
      </c>
    </row>
    <row r="356" spans="8:10" x14ac:dyDescent="0.3">
      <c r="H356" t="s">
        <v>302</v>
      </c>
      <c r="I356" t="s">
        <v>273</v>
      </c>
      <c r="J356">
        <v>215.66181396415158</v>
      </c>
    </row>
    <row r="357" spans="8:10" x14ac:dyDescent="0.3">
      <c r="H357" t="s">
        <v>302</v>
      </c>
      <c r="I357" t="s">
        <v>274</v>
      </c>
      <c r="J357">
        <v>217.97800869481753</v>
      </c>
    </row>
    <row r="358" spans="8:10" x14ac:dyDescent="0.3">
      <c r="H358" t="s">
        <v>302</v>
      </c>
      <c r="I358" t="s">
        <v>275</v>
      </c>
      <c r="J358">
        <v>219.77547702522506</v>
      </c>
    </row>
    <row r="359" spans="8:10" x14ac:dyDescent="0.3">
      <c r="H359" t="s">
        <v>302</v>
      </c>
      <c r="I359" t="s">
        <v>276</v>
      </c>
      <c r="J359">
        <v>221.52419882510532</v>
      </c>
    </row>
    <row r="360" spans="8:10" x14ac:dyDescent="0.3">
      <c r="H360" t="s">
        <v>302</v>
      </c>
      <c r="I360" t="s">
        <v>277</v>
      </c>
      <c r="J360">
        <v>223.30095681530275</v>
      </c>
    </row>
    <row r="361" spans="8:10" x14ac:dyDescent="0.3">
      <c r="H361" t="s">
        <v>302</v>
      </c>
      <c r="I361" t="s">
        <v>278</v>
      </c>
      <c r="J361">
        <v>224.40917884048142</v>
      </c>
    </row>
    <row r="362" spans="8:10" x14ac:dyDescent="0.3">
      <c r="H362" t="s">
        <v>303</v>
      </c>
      <c r="I362" t="s">
        <v>267</v>
      </c>
      <c r="J362">
        <v>226.08440330926871</v>
      </c>
    </row>
    <row r="363" spans="8:10" x14ac:dyDescent="0.3">
      <c r="H363" t="s">
        <v>303</v>
      </c>
      <c r="I363" t="s">
        <v>268</v>
      </c>
      <c r="J363">
        <v>227.84523928273882</v>
      </c>
    </row>
    <row r="364" spans="8:10" x14ac:dyDescent="0.3">
      <c r="H364" t="s">
        <v>303</v>
      </c>
      <c r="I364" t="s">
        <v>269</v>
      </c>
      <c r="J364">
        <v>229.74</v>
      </c>
    </row>
    <row r="365" spans="8:10" x14ac:dyDescent="0.3">
      <c r="H365" t="s">
        <v>303</v>
      </c>
      <c r="I365" t="s">
        <v>270</v>
      </c>
      <c r="J365">
        <v>231.94</v>
      </c>
    </row>
    <row r="366" spans="8:10" x14ac:dyDescent="0.3">
      <c r="H366" t="s">
        <v>303</v>
      </c>
      <c r="I366" t="s">
        <v>271</v>
      </c>
      <c r="J366">
        <v>234.47074739593864</v>
      </c>
    </row>
    <row r="367" spans="8:10" x14ac:dyDescent="0.3">
      <c r="H367" t="s">
        <v>303</v>
      </c>
      <c r="I367" t="s">
        <v>286</v>
      </c>
      <c r="J367">
        <v>237.06</v>
      </c>
    </row>
    <row r="368" spans="8:10" x14ac:dyDescent="0.3">
      <c r="H368" t="s">
        <v>303</v>
      </c>
      <c r="I368" t="s">
        <v>287</v>
      </c>
      <c r="J368">
        <v>238.97</v>
      </c>
    </row>
    <row r="369" spans="8:10" x14ac:dyDescent="0.3">
      <c r="H369" t="s">
        <v>303</v>
      </c>
      <c r="I369" t="s">
        <v>304</v>
      </c>
      <c r="J369">
        <v>241.12800989291242</v>
      </c>
    </row>
    <row r="370" spans="8:10" x14ac:dyDescent="0.3">
      <c r="H370" t="s">
        <v>303</v>
      </c>
      <c r="I370" t="s">
        <v>305</v>
      </c>
      <c r="J370">
        <v>242.8</v>
      </c>
    </row>
    <row r="371" spans="8:10" x14ac:dyDescent="0.3">
      <c r="H371" t="s">
        <v>303</v>
      </c>
      <c r="I371" t="s">
        <v>306</v>
      </c>
      <c r="J371">
        <v>244.77219805011288</v>
      </c>
    </row>
    <row r="372" spans="8:10" x14ac:dyDescent="0.3">
      <c r="H372" t="s">
        <v>303</v>
      </c>
      <c r="I372" t="s">
        <v>307</v>
      </c>
      <c r="J372">
        <v>246.61</v>
      </c>
    </row>
    <row r="373" spans="8:10" x14ac:dyDescent="0.3">
      <c r="H373" t="s">
        <v>303</v>
      </c>
      <c r="I373" t="s">
        <v>308</v>
      </c>
      <c r="J373">
        <v>247.81</v>
      </c>
    </row>
    <row r="374" spans="8:10" x14ac:dyDescent="0.3">
      <c r="H374" t="s">
        <v>309</v>
      </c>
      <c r="I374" t="s">
        <v>310</v>
      </c>
      <c r="J374">
        <v>250.1</v>
      </c>
    </row>
    <row r="375" spans="8:10" x14ac:dyDescent="0.3">
      <c r="H375" t="s">
        <v>309</v>
      </c>
      <c r="I375" t="s">
        <v>311</v>
      </c>
      <c r="J375">
        <v>251.84</v>
      </c>
    </row>
    <row r="376" spans="8:10" x14ac:dyDescent="0.3">
      <c r="H376" t="s">
        <v>309</v>
      </c>
      <c r="I376" t="s">
        <v>312</v>
      </c>
      <c r="J376">
        <v>253.26</v>
      </c>
    </row>
    <row r="377" spans="8:10" x14ac:dyDescent="0.3">
      <c r="H377" t="s">
        <v>309</v>
      </c>
      <c r="I377" t="s">
        <v>313</v>
      </c>
      <c r="J377">
        <v>255</v>
      </c>
    </row>
    <row r="378" spans="8:10" x14ac:dyDescent="0.3">
      <c r="H378" t="s">
        <v>309</v>
      </c>
      <c r="I378" t="s">
        <v>271</v>
      </c>
      <c r="J378">
        <v>257.07</v>
      </c>
    </row>
    <row r="379" spans="8:10" x14ac:dyDescent="0.3">
      <c r="H379" t="s">
        <v>309</v>
      </c>
      <c r="I379" t="s">
        <v>286</v>
      </c>
      <c r="J379">
        <v>259.23</v>
      </c>
    </row>
    <row r="380" spans="8:10" x14ac:dyDescent="0.3">
      <c r="H380" t="s">
        <v>309</v>
      </c>
      <c r="I380" t="s">
        <v>287</v>
      </c>
      <c r="J380">
        <v>261.48</v>
      </c>
    </row>
    <row r="381" spans="8:10" x14ac:dyDescent="0.3">
      <c r="H381" t="s">
        <v>309</v>
      </c>
      <c r="I381" t="s">
        <v>304</v>
      </c>
      <c r="J381">
        <v>263.37</v>
      </c>
    </row>
    <row r="382" spans="8:10" x14ac:dyDescent="0.3">
      <c r="H382" t="s">
        <v>309</v>
      </c>
      <c r="I382" t="s">
        <v>305</v>
      </c>
      <c r="J382">
        <v>265.7</v>
      </c>
    </row>
    <row r="383" spans="8:10" x14ac:dyDescent="0.3">
      <c r="H383" t="s">
        <v>309</v>
      </c>
      <c r="I383" t="s">
        <v>306</v>
      </c>
      <c r="J383">
        <v>267.89999999999998</v>
      </c>
    </row>
    <row r="384" spans="8:10" x14ac:dyDescent="0.3">
      <c r="H384" t="s">
        <v>309</v>
      </c>
      <c r="I384" t="s">
        <v>307</v>
      </c>
      <c r="J384">
        <v>270</v>
      </c>
    </row>
    <row r="385" spans="8:10" x14ac:dyDescent="0.3">
      <c r="H385" t="s">
        <v>309</v>
      </c>
      <c r="I385" t="s">
        <v>308</v>
      </c>
      <c r="J385">
        <v>272.45999999999998</v>
      </c>
    </row>
    <row r="386" spans="8:10" x14ac:dyDescent="0.3">
      <c r="H386" t="s">
        <v>314</v>
      </c>
      <c r="I386" t="s">
        <v>310</v>
      </c>
      <c r="J386">
        <v>274.63</v>
      </c>
    </row>
    <row r="387" spans="8:10" x14ac:dyDescent="0.3">
      <c r="H387" t="s">
        <v>314</v>
      </c>
      <c r="I387" t="s">
        <v>311</v>
      </c>
      <c r="J387">
        <v>276.89999999999998</v>
      </c>
    </row>
    <row r="388" spans="8:10" x14ac:dyDescent="0.3">
      <c r="H388" t="s">
        <v>314</v>
      </c>
      <c r="I388" t="s">
        <v>312</v>
      </c>
      <c r="J388">
        <v>279.14</v>
      </c>
    </row>
    <row r="389" spans="8:10" x14ac:dyDescent="0.3">
      <c r="H389" t="s">
        <v>314</v>
      </c>
      <c r="I389" t="s">
        <v>313</v>
      </c>
      <c r="J389">
        <v>281.95</v>
      </c>
    </row>
    <row r="390" spans="8:10" x14ac:dyDescent="0.3">
      <c r="H390" t="s">
        <v>314</v>
      </c>
      <c r="I390" t="s">
        <v>271</v>
      </c>
      <c r="J390">
        <v>284.57</v>
      </c>
    </row>
    <row r="391" spans="8:10" x14ac:dyDescent="0.3">
      <c r="H391" t="s">
        <v>314</v>
      </c>
      <c r="I391" t="s">
        <v>286</v>
      </c>
      <c r="J391">
        <v>287.11</v>
      </c>
    </row>
    <row r="392" spans="8:10" x14ac:dyDescent="0.3">
      <c r="H392" t="s">
        <v>314</v>
      </c>
      <c r="I392" t="s">
        <v>287</v>
      </c>
      <c r="J392">
        <v>289.29000000000002</v>
      </c>
    </row>
    <row r="393" spans="8:10" x14ac:dyDescent="0.3">
      <c r="H393" t="s">
        <v>314</v>
      </c>
      <c r="I393" t="s">
        <v>304</v>
      </c>
      <c r="J393">
        <v>292.52</v>
      </c>
    </row>
    <row r="394" spans="8:10" x14ac:dyDescent="0.3">
      <c r="H394" t="s">
        <v>314</v>
      </c>
      <c r="I394" t="s">
        <v>305</v>
      </c>
      <c r="J394">
        <v>295.36</v>
      </c>
    </row>
    <row r="395" spans="8:10" x14ac:dyDescent="0.3">
      <c r="H395" t="s">
        <v>314</v>
      </c>
      <c r="I395" t="s">
        <v>306</v>
      </c>
      <c r="J395">
        <v>299.27</v>
      </c>
    </row>
    <row r="396" spans="8:10" x14ac:dyDescent="0.3">
      <c r="H396" t="s">
        <v>314</v>
      </c>
      <c r="I396" t="s">
        <v>307</v>
      </c>
      <c r="J396">
        <v>301.31</v>
      </c>
    </row>
    <row r="397" spans="8:10" x14ac:dyDescent="0.3">
      <c r="H397" t="s">
        <v>314</v>
      </c>
      <c r="I397" t="s">
        <v>308</v>
      </c>
      <c r="J397">
        <v>304.7</v>
      </c>
    </row>
    <row r="398" spans="8:10" x14ac:dyDescent="0.3">
      <c r="H398" t="s">
        <v>315</v>
      </c>
      <c r="I398" t="s">
        <v>310</v>
      </c>
      <c r="J398">
        <v>308.95</v>
      </c>
    </row>
    <row r="399" spans="8:10" x14ac:dyDescent="0.3">
      <c r="H399" t="s">
        <v>315</v>
      </c>
      <c r="I399" t="s">
        <v>311</v>
      </c>
      <c r="J399">
        <v>312.83</v>
      </c>
    </row>
    <row r="400" spans="8:10" x14ac:dyDescent="0.3">
      <c r="H400" t="s">
        <v>315</v>
      </c>
      <c r="I400" t="s">
        <v>312</v>
      </c>
      <c r="J400">
        <v>316.05</v>
      </c>
    </row>
    <row r="401" spans="8:10" x14ac:dyDescent="0.3">
      <c r="H401" t="s">
        <v>315</v>
      </c>
      <c r="I401" t="s">
        <v>313</v>
      </c>
      <c r="J401">
        <v>319.45999999999998</v>
      </c>
    </row>
    <row r="402" spans="8:10" x14ac:dyDescent="0.3">
      <c r="H402" t="s">
        <v>315</v>
      </c>
      <c r="I402" t="s">
        <v>271</v>
      </c>
      <c r="J402">
        <v>323.74</v>
      </c>
    </row>
    <row r="403" spans="8:10" x14ac:dyDescent="0.3">
      <c r="H403" t="s">
        <v>315</v>
      </c>
      <c r="I403" t="s">
        <v>286</v>
      </c>
      <c r="J403">
        <v>326.39</v>
      </c>
    </row>
    <row r="404" spans="8:10" x14ac:dyDescent="0.3">
      <c r="H404" t="s">
        <v>315</v>
      </c>
      <c r="I404" t="s">
        <v>287</v>
      </c>
      <c r="J404">
        <v>331.1</v>
      </c>
    </row>
    <row r="405" spans="8:10" x14ac:dyDescent="0.3">
      <c r="H405" t="s">
        <v>315</v>
      </c>
      <c r="I405" t="s">
        <v>304</v>
      </c>
      <c r="J405">
        <v>333.4</v>
      </c>
    </row>
    <row r="406" spans="8:10" x14ac:dyDescent="0.3">
      <c r="H406" t="s">
        <v>315</v>
      </c>
      <c r="I406" t="s">
        <v>305</v>
      </c>
      <c r="J406">
        <v>337.78</v>
      </c>
    </row>
    <row r="407" spans="8:10" x14ac:dyDescent="0.3">
      <c r="H407" t="s">
        <v>315</v>
      </c>
      <c r="I407" t="s">
        <v>306</v>
      </c>
      <c r="J407">
        <v>340.52</v>
      </c>
    </row>
    <row r="408" spans="8:10" x14ac:dyDescent="0.3">
      <c r="H408" t="s">
        <v>315</v>
      </c>
      <c r="I408" t="s">
        <v>307</v>
      </c>
      <c r="J408">
        <v>344.72</v>
      </c>
    </row>
    <row r="409" spans="8:10" x14ac:dyDescent="0.3">
      <c r="H409" t="s">
        <v>315</v>
      </c>
      <c r="I409" t="s">
        <v>308</v>
      </c>
      <c r="J409">
        <v>348.42</v>
      </c>
    </row>
    <row r="410" spans="8:10" x14ac:dyDescent="0.3">
      <c r="H410" t="s">
        <v>316</v>
      </c>
      <c r="I410" t="s">
        <v>310</v>
      </c>
      <c r="J410">
        <v>352.70761126485877</v>
      </c>
    </row>
    <row r="411" spans="8:10" x14ac:dyDescent="0.3">
      <c r="H411" t="s">
        <v>316</v>
      </c>
      <c r="I411" t="s">
        <v>311</v>
      </c>
      <c r="J411">
        <v>357.48965936580657</v>
      </c>
    </row>
    <row r="412" spans="8:10" x14ac:dyDescent="0.3">
      <c r="H412" t="s">
        <v>316</v>
      </c>
      <c r="I412" t="s">
        <v>312</v>
      </c>
      <c r="J412">
        <v>360.461943676435</v>
      </c>
    </row>
    <row r="413" spans="8:10" x14ac:dyDescent="0.3">
      <c r="H413" t="s">
        <v>316</v>
      </c>
      <c r="I413" t="s">
        <v>313</v>
      </c>
      <c r="J413">
        <v>364.64377431755634</v>
      </c>
    </row>
    <row r="414" spans="8:10" x14ac:dyDescent="0.3">
      <c r="H414" t="s">
        <v>316</v>
      </c>
      <c r="I414" t="s">
        <v>271</v>
      </c>
      <c r="J414">
        <v>371.78288650604185</v>
      </c>
    </row>
    <row r="415" spans="8:10" x14ac:dyDescent="0.3">
      <c r="H415" t="s">
        <v>316</v>
      </c>
      <c r="I415" t="s">
        <v>286</v>
      </c>
      <c r="J415">
        <v>377.6446040765793</v>
      </c>
    </row>
    <row r="416" spans="8:10" x14ac:dyDescent="0.3">
      <c r="H416" t="s">
        <v>316</v>
      </c>
      <c r="I416" t="s">
        <v>287</v>
      </c>
      <c r="J416">
        <v>384.2873951979459</v>
      </c>
    </row>
    <row r="417" spans="8:10" x14ac:dyDescent="0.3">
      <c r="H417" t="s">
        <v>316</v>
      </c>
      <c r="I417" t="s">
        <v>304</v>
      </c>
      <c r="J417">
        <v>390.46194447153107</v>
      </c>
    </row>
    <row r="418" spans="8:10" x14ac:dyDescent="0.3">
      <c r="H418" t="s">
        <v>316</v>
      </c>
      <c r="I418" t="s">
        <v>305</v>
      </c>
      <c r="J418">
        <v>396.87070784103491</v>
      </c>
    </row>
    <row r="419" spans="8:10" x14ac:dyDescent="0.3">
      <c r="H419" t="s">
        <v>316</v>
      </c>
      <c r="I419" t="s">
        <v>306</v>
      </c>
      <c r="J419">
        <v>399.9739863581683</v>
      </c>
    </row>
    <row r="420" spans="8:10" x14ac:dyDescent="0.3">
      <c r="H420" t="s">
        <v>316</v>
      </c>
      <c r="I420" t="s">
        <v>307</v>
      </c>
      <c r="J420">
        <v>406.74772459035466</v>
      </c>
    </row>
    <row r="421" spans="8:10" x14ac:dyDescent="0.3">
      <c r="H421" t="s">
        <v>316</v>
      </c>
      <c r="I421" t="s">
        <v>308</v>
      </c>
      <c r="J421">
        <v>411.87118335973469</v>
      </c>
    </row>
    <row r="422" spans="8:10" x14ac:dyDescent="0.3">
      <c r="H422" t="s">
        <v>317</v>
      </c>
      <c r="I422" t="s">
        <v>310</v>
      </c>
      <c r="J422">
        <v>419.29373996902302</v>
      </c>
    </row>
    <row r="423" spans="8:10" x14ac:dyDescent="0.3">
      <c r="H423" t="s">
        <v>317</v>
      </c>
      <c r="I423" t="s">
        <v>311</v>
      </c>
      <c r="J423">
        <v>423.14302415525646</v>
      </c>
    </row>
    <row r="424" spans="8:10" x14ac:dyDescent="0.3">
      <c r="H424" t="s">
        <v>317</v>
      </c>
      <c r="I424" t="s">
        <v>312</v>
      </c>
      <c r="J424">
        <v>431.23864321168378</v>
      </c>
    </row>
    <row r="425" spans="8:10" x14ac:dyDescent="0.3">
      <c r="H425" t="s">
        <v>317</v>
      </c>
      <c r="I425" t="s">
        <v>313</v>
      </c>
      <c r="J425">
        <v>437.43826063833592</v>
      </c>
    </row>
    <row r="426" spans="8:10" x14ac:dyDescent="0.3">
      <c r="H426" t="s">
        <v>317</v>
      </c>
      <c r="I426" t="s">
        <v>271</v>
      </c>
      <c r="J426">
        <v>445.51957022883721</v>
      </c>
    </row>
    <row r="427" spans="8:10" x14ac:dyDescent="0.3">
      <c r="H427" t="s">
        <v>317</v>
      </c>
      <c r="I427" t="s">
        <v>286</v>
      </c>
      <c r="J427">
        <v>453.39915826432548</v>
      </c>
    </row>
    <row r="428" spans="8:10" x14ac:dyDescent="0.3">
      <c r="H428" t="s">
        <v>317</v>
      </c>
      <c r="I428" t="s">
        <v>287</v>
      </c>
      <c r="J428">
        <v>462.96526607733421</v>
      </c>
    </row>
  </sheetData>
  <mergeCells count="7">
    <mergeCell ref="F32:N33"/>
    <mergeCell ref="M1:N1"/>
    <mergeCell ref="F24:N25"/>
    <mergeCell ref="F7:N8"/>
    <mergeCell ref="F16:N17"/>
    <mergeCell ref="F23:L23"/>
    <mergeCell ref="F20:K20"/>
  </mergeCells>
  <pageMargins left="0.7" right="0.7" top="0.75" bottom="0.75" header="0.3" footer="0.3"/>
  <pageSetup scale="77" firstPageNumber="100" orientation="portrait" horizontalDpi="1200" verticalDpi="1200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1456B-7E47-48D8-9F1F-C79C2A32044E}">
  <dimension ref="A1:AV72"/>
  <sheetViews>
    <sheetView showGridLines="0" topLeftCell="A2" workbookViewId="0">
      <selection activeCell="G69" sqref="G69"/>
    </sheetView>
  </sheetViews>
  <sheetFormatPr defaultRowHeight="27.75" customHeight="1" outlineLevelRow="1" x14ac:dyDescent="0.25"/>
  <cols>
    <col min="1" max="3" width="9.140625" style="192"/>
    <col min="4" max="4" width="25.85546875" style="192" bestFit="1" customWidth="1"/>
    <col min="5" max="5" width="27.5703125" style="192" bestFit="1" customWidth="1"/>
    <col min="6" max="48" width="4.140625" style="192" customWidth="1"/>
    <col min="49" max="16384" width="9.140625" style="192"/>
  </cols>
  <sheetData>
    <row r="1" spans="2:48" ht="27.75" customHeight="1" outlineLevel="1" x14ac:dyDescent="0.25"/>
    <row r="2" spans="2:48" ht="27.75" customHeight="1" outlineLevel="1" x14ac:dyDescent="0.25">
      <c r="B2" s="198" t="s">
        <v>334</v>
      </c>
      <c r="C2" s="199"/>
      <c r="D2" s="199"/>
      <c r="E2" s="199"/>
      <c r="F2" s="200" t="s">
        <v>202</v>
      </c>
      <c r="G2" s="201" t="s">
        <v>127</v>
      </c>
      <c r="H2" s="201" t="s">
        <v>335</v>
      </c>
      <c r="I2" s="201" t="s">
        <v>6</v>
      </c>
      <c r="J2" s="201" t="s">
        <v>336</v>
      </c>
      <c r="K2" s="201" t="s">
        <v>339</v>
      </c>
      <c r="L2" s="202" t="s">
        <v>337</v>
      </c>
      <c r="M2" s="201" t="s">
        <v>340</v>
      </c>
      <c r="N2" s="201" t="s">
        <v>338</v>
      </c>
    </row>
    <row r="3" spans="2:48" ht="27.75" customHeight="1" outlineLevel="1" x14ac:dyDescent="0.25"/>
    <row r="4" spans="2:48" ht="27.75" customHeight="1" outlineLevel="1" x14ac:dyDescent="0.25">
      <c r="C4" s="197">
        <v>2019</v>
      </c>
      <c r="D4" s="196" t="s">
        <v>341</v>
      </c>
      <c r="E4" s="197">
        <f>'Cost Adjustments'!D27</f>
        <v>269.10000000000002</v>
      </c>
    </row>
    <row r="5" spans="2:48" ht="27.75" customHeight="1" outlineLevel="1" x14ac:dyDescent="0.25">
      <c r="C5" s="197">
        <v>2023</v>
      </c>
      <c r="D5" s="196" t="s">
        <v>342</v>
      </c>
      <c r="E5" s="197">
        <f>'Cost Adjustments'!D31</f>
        <v>445.79</v>
      </c>
    </row>
    <row r="6" spans="2:48" ht="27.75" customHeight="1" outlineLevel="1" x14ac:dyDescent="0.25">
      <c r="D6" s="193"/>
    </row>
    <row r="7" spans="2:48" ht="27.75" customHeight="1" outlineLevel="1" x14ac:dyDescent="0.25">
      <c r="C7" s="206" t="s">
        <v>127</v>
      </c>
      <c r="D7" s="207">
        <f>'Overhead Pricing'!E90</f>
        <v>668465946.25541258</v>
      </c>
      <c r="E7" s="208">
        <f>D7/$D$9</f>
        <v>0.21568270168596101</v>
      </c>
    </row>
    <row r="8" spans="2:48" ht="27.75" customHeight="1" outlineLevel="1" x14ac:dyDescent="0.25">
      <c r="C8" s="209" t="s">
        <v>6</v>
      </c>
      <c r="D8" s="210">
        <f>'Sample BOQ'!H132</f>
        <v>2430836598.7799997</v>
      </c>
      <c r="E8" s="211">
        <f>D8/$D$9</f>
        <v>0.78431729831403896</v>
      </c>
    </row>
    <row r="9" spans="2:48" ht="27.75" customHeight="1" outlineLevel="1" x14ac:dyDescent="0.25">
      <c r="D9" s="203">
        <f>D7+D8</f>
        <v>3099302545.0354123</v>
      </c>
    </row>
    <row r="10" spans="2:48" ht="27.75" customHeight="1" outlineLevel="1" x14ac:dyDescent="0.25">
      <c r="F10" s="195"/>
    </row>
    <row r="11" spans="2:48" ht="27.75" customHeight="1" outlineLevel="1" x14ac:dyDescent="0.25">
      <c r="B11" s="204" t="s">
        <v>334</v>
      </c>
      <c r="C11" s="205"/>
      <c r="D11" s="205"/>
      <c r="E11" s="204" t="s">
        <v>202</v>
      </c>
      <c r="F11" s="365">
        <f>E7+E8*(E5/E4)</f>
        <v>1.5149796486031495</v>
      </c>
      <c r="G11" s="365"/>
      <c r="H11" s="365"/>
    </row>
    <row r="12" spans="2:48" ht="27.75" customHeight="1" outlineLevel="1" x14ac:dyDescent="0.25"/>
    <row r="15" spans="2:48" ht="27.75" customHeight="1" outlineLevel="1" x14ac:dyDescent="0.25"/>
    <row r="16" spans="2:48" ht="27.75" customHeight="1" outlineLevel="1" x14ac:dyDescent="0.25">
      <c r="B16" s="198" t="s">
        <v>334</v>
      </c>
      <c r="C16" s="199"/>
      <c r="D16" s="199"/>
      <c r="E16" s="200" t="s">
        <v>202</v>
      </c>
      <c r="F16" s="200" t="s">
        <v>127</v>
      </c>
      <c r="G16" s="201" t="s">
        <v>335</v>
      </c>
      <c r="H16" s="201" t="s">
        <v>6</v>
      </c>
      <c r="I16" s="201" t="s">
        <v>336</v>
      </c>
      <c r="J16" s="201" t="s">
        <v>383</v>
      </c>
      <c r="K16" s="202" t="s">
        <v>337</v>
      </c>
      <c r="L16" s="201" t="s">
        <v>384</v>
      </c>
      <c r="M16" s="201" t="s">
        <v>338</v>
      </c>
      <c r="N16" s="201" t="s">
        <v>335</v>
      </c>
      <c r="O16" s="201" t="s">
        <v>153</v>
      </c>
      <c r="P16" s="201" t="s">
        <v>336</v>
      </c>
      <c r="Q16" s="201" t="s">
        <v>383</v>
      </c>
      <c r="R16" s="202" t="s">
        <v>337</v>
      </c>
      <c r="S16" s="201" t="s">
        <v>384</v>
      </c>
      <c r="T16" s="201" t="s">
        <v>338</v>
      </c>
      <c r="U16" s="201" t="s">
        <v>335</v>
      </c>
      <c r="V16" s="201" t="s">
        <v>168</v>
      </c>
      <c r="W16" s="201" t="s">
        <v>336</v>
      </c>
      <c r="X16" s="201" t="s">
        <v>383</v>
      </c>
      <c r="Y16" s="201" t="s">
        <v>337</v>
      </c>
      <c r="Z16" s="201" t="s">
        <v>384</v>
      </c>
      <c r="AA16" s="201" t="s">
        <v>338</v>
      </c>
      <c r="AB16" s="201" t="s">
        <v>335</v>
      </c>
      <c r="AC16" s="201" t="s">
        <v>9</v>
      </c>
      <c r="AD16" s="201" t="s">
        <v>336</v>
      </c>
      <c r="AE16" s="201" t="s">
        <v>383</v>
      </c>
      <c r="AF16" s="201" t="s">
        <v>337</v>
      </c>
      <c r="AG16" s="201" t="s">
        <v>384</v>
      </c>
      <c r="AH16" s="201" t="s">
        <v>338</v>
      </c>
      <c r="AI16" s="201" t="s">
        <v>335</v>
      </c>
      <c r="AJ16" s="201" t="s">
        <v>49</v>
      </c>
      <c r="AK16" s="201" t="s">
        <v>336</v>
      </c>
      <c r="AL16" s="201" t="s">
        <v>383</v>
      </c>
      <c r="AM16" s="201" t="s">
        <v>337</v>
      </c>
      <c r="AN16" s="201" t="s">
        <v>384</v>
      </c>
      <c r="AO16" s="201" t="s">
        <v>338</v>
      </c>
      <c r="AP16" s="201" t="s">
        <v>335</v>
      </c>
      <c r="AQ16" s="201" t="s">
        <v>68</v>
      </c>
      <c r="AR16" s="201" t="s">
        <v>336</v>
      </c>
      <c r="AS16" s="201" t="s">
        <v>383</v>
      </c>
      <c r="AT16" s="201" t="s">
        <v>337</v>
      </c>
      <c r="AU16" s="201" t="s">
        <v>384</v>
      </c>
      <c r="AV16" s="201" t="s">
        <v>338</v>
      </c>
    </row>
    <row r="17" spans="1:24" ht="27.75" customHeight="1" outlineLevel="1" x14ac:dyDescent="0.25"/>
    <row r="18" spans="1:24" ht="58.5" customHeight="1" outlineLevel="1" x14ac:dyDescent="0.25">
      <c r="A18" s="254" t="s">
        <v>385</v>
      </c>
      <c r="B18" s="361" t="s">
        <v>386</v>
      </c>
      <c r="C18" s="361"/>
      <c r="D18" s="255" t="s">
        <v>387</v>
      </c>
      <c r="E18" s="361" t="s">
        <v>388</v>
      </c>
      <c r="F18" s="361"/>
      <c r="G18" s="361"/>
      <c r="H18" s="361" t="s">
        <v>389</v>
      </c>
      <c r="I18" s="361"/>
      <c r="J18" s="361"/>
      <c r="K18" s="361"/>
      <c r="L18" s="361"/>
      <c r="M18" s="361"/>
      <c r="N18" s="361" t="s">
        <v>390</v>
      </c>
      <c r="O18" s="361"/>
      <c r="P18" s="361"/>
      <c r="Q18" s="361"/>
      <c r="R18" s="212"/>
      <c r="S18" s="212"/>
      <c r="T18" s="212"/>
      <c r="U18" s="212"/>
      <c r="W18" s="212"/>
      <c r="X18" s="212"/>
    </row>
    <row r="19" spans="1:24" s="253" customFormat="1" ht="33.75" customHeight="1" outlineLevel="1" x14ac:dyDescent="0.25">
      <c r="A19" s="254"/>
      <c r="B19" s="361" t="s">
        <v>391</v>
      </c>
      <c r="C19" s="361"/>
      <c r="D19" s="255"/>
      <c r="E19" s="361"/>
      <c r="F19" s="361"/>
      <c r="G19" s="361"/>
      <c r="H19" s="361"/>
      <c r="I19" s="361"/>
      <c r="J19" s="361"/>
      <c r="K19" s="361"/>
      <c r="L19" s="361"/>
      <c r="M19" s="361"/>
      <c r="N19" s="361" t="s">
        <v>392</v>
      </c>
      <c r="O19" s="361"/>
      <c r="P19" s="361"/>
      <c r="Q19" s="361"/>
      <c r="R19" s="252"/>
      <c r="S19" s="252"/>
      <c r="T19" s="252"/>
      <c r="U19" s="252"/>
      <c r="W19" s="252"/>
      <c r="X19" s="252"/>
    </row>
    <row r="20" spans="1:24" s="253" customFormat="1" ht="33.75" customHeight="1" outlineLevel="1" x14ac:dyDescent="0.25">
      <c r="A20" s="254" t="s">
        <v>393</v>
      </c>
      <c r="B20" s="361"/>
      <c r="C20" s="361"/>
      <c r="D20" s="255" t="s">
        <v>395</v>
      </c>
      <c r="E20" s="361"/>
      <c r="F20" s="361"/>
      <c r="G20" s="361"/>
      <c r="H20" s="361"/>
      <c r="I20" s="361"/>
      <c r="J20" s="361"/>
      <c r="K20" s="361"/>
      <c r="L20" s="361"/>
      <c r="M20" s="361"/>
      <c r="N20" s="361" t="s">
        <v>6</v>
      </c>
      <c r="O20" s="361"/>
      <c r="P20" s="361"/>
      <c r="Q20" s="361"/>
      <c r="R20" s="252"/>
      <c r="S20" s="252"/>
      <c r="T20" s="252"/>
      <c r="U20" s="252"/>
      <c r="W20" s="252"/>
      <c r="X20" s="252"/>
    </row>
    <row r="21" spans="1:24" s="253" customFormat="1" ht="33.75" customHeight="1" outlineLevel="1" x14ac:dyDescent="0.25">
      <c r="A21" s="254" t="s">
        <v>396</v>
      </c>
      <c r="B21" s="361"/>
      <c r="C21" s="361"/>
      <c r="D21" s="255" t="s">
        <v>395</v>
      </c>
      <c r="E21" s="361"/>
      <c r="F21" s="361"/>
      <c r="G21" s="361"/>
      <c r="H21" s="361"/>
      <c r="I21" s="361"/>
      <c r="J21" s="361"/>
      <c r="K21" s="361"/>
      <c r="L21" s="361"/>
      <c r="M21" s="361"/>
      <c r="N21" s="361" t="s">
        <v>153</v>
      </c>
      <c r="O21" s="361"/>
      <c r="P21" s="361"/>
      <c r="Q21" s="361"/>
      <c r="R21" s="252"/>
      <c r="S21" s="252"/>
      <c r="T21" s="252"/>
      <c r="U21" s="252"/>
      <c r="W21" s="252"/>
      <c r="X21" s="252"/>
    </row>
    <row r="22" spans="1:24" s="253" customFormat="1" ht="33.75" customHeight="1" outlineLevel="1" x14ac:dyDescent="0.25">
      <c r="A22" s="254" t="s">
        <v>398</v>
      </c>
      <c r="B22" s="361"/>
      <c r="C22" s="361"/>
      <c r="D22" s="255" t="s">
        <v>395</v>
      </c>
      <c r="E22" s="361"/>
      <c r="F22" s="361"/>
      <c r="G22" s="361"/>
      <c r="H22" s="361"/>
      <c r="I22" s="361"/>
      <c r="J22" s="361"/>
      <c r="K22" s="361"/>
      <c r="L22" s="361"/>
      <c r="M22" s="361"/>
      <c r="N22" s="361" t="s">
        <v>407</v>
      </c>
      <c r="O22" s="361"/>
      <c r="P22" s="361"/>
      <c r="Q22" s="361"/>
      <c r="R22" s="252"/>
      <c r="S22" s="252"/>
      <c r="T22" s="252"/>
      <c r="U22" s="252"/>
      <c r="W22" s="252"/>
      <c r="X22" s="252"/>
    </row>
    <row r="23" spans="1:24" s="253" customFormat="1" ht="33.75" customHeight="1" outlineLevel="1" x14ac:dyDescent="0.25">
      <c r="A23" s="254" t="s">
        <v>400</v>
      </c>
      <c r="B23" s="361"/>
      <c r="C23" s="361"/>
      <c r="D23" s="255" t="s">
        <v>395</v>
      </c>
      <c r="E23" s="361"/>
      <c r="F23" s="361"/>
      <c r="G23" s="361"/>
      <c r="H23" s="361"/>
      <c r="I23" s="361"/>
      <c r="J23" s="361"/>
      <c r="K23" s="361"/>
      <c r="L23" s="361"/>
      <c r="M23" s="361"/>
      <c r="N23" s="361" t="s">
        <v>9</v>
      </c>
      <c r="O23" s="361"/>
      <c r="P23" s="361"/>
      <c r="Q23" s="361"/>
      <c r="R23" s="252"/>
      <c r="S23" s="252"/>
      <c r="T23" s="252"/>
      <c r="U23" s="252"/>
      <c r="W23" s="252"/>
      <c r="X23" s="252"/>
    </row>
    <row r="24" spans="1:24" s="253" customFormat="1" ht="33.75" customHeight="1" outlineLevel="1" x14ac:dyDescent="0.25">
      <c r="A24" s="254" t="s">
        <v>402</v>
      </c>
      <c r="B24" s="361"/>
      <c r="C24" s="361"/>
      <c r="D24" s="255" t="s">
        <v>395</v>
      </c>
      <c r="E24" s="361"/>
      <c r="F24" s="361"/>
      <c r="G24" s="361"/>
      <c r="H24" s="361"/>
      <c r="I24" s="361"/>
      <c r="J24" s="361"/>
      <c r="K24" s="361"/>
      <c r="L24" s="361"/>
      <c r="M24" s="361"/>
      <c r="N24" s="361" t="s">
        <v>49</v>
      </c>
      <c r="O24" s="361"/>
      <c r="P24" s="361"/>
      <c r="Q24" s="361"/>
      <c r="R24" s="252"/>
      <c r="S24" s="252"/>
      <c r="T24" s="252"/>
      <c r="U24" s="252"/>
      <c r="W24" s="252"/>
      <c r="X24" s="252"/>
    </row>
    <row r="25" spans="1:24" s="253" customFormat="1" ht="33.75" customHeight="1" outlineLevel="1" x14ac:dyDescent="0.25">
      <c r="A25" s="254" t="s">
        <v>404</v>
      </c>
      <c r="B25" s="361"/>
      <c r="C25" s="361"/>
      <c r="D25" s="255" t="s">
        <v>406</v>
      </c>
      <c r="E25" s="361"/>
      <c r="F25" s="361"/>
      <c r="G25" s="361"/>
      <c r="H25" s="361"/>
      <c r="I25" s="361"/>
      <c r="J25" s="361"/>
      <c r="K25" s="361"/>
      <c r="L25" s="361"/>
      <c r="M25" s="361"/>
      <c r="N25" s="361" t="s">
        <v>68</v>
      </c>
      <c r="O25" s="361"/>
      <c r="P25" s="361"/>
      <c r="Q25" s="361"/>
      <c r="R25" s="252"/>
      <c r="S25" s="252"/>
      <c r="T25" s="252"/>
      <c r="U25" s="252"/>
      <c r="W25" s="252"/>
      <c r="X25" s="252"/>
    </row>
    <row r="26" spans="1:24" s="253" customFormat="1" ht="33.75" customHeight="1" outlineLevel="1" x14ac:dyDescent="0.25">
      <c r="A26" s="361" t="s">
        <v>230</v>
      </c>
      <c r="B26" s="361"/>
      <c r="C26" s="361"/>
      <c r="D26" s="255"/>
      <c r="E26" s="361"/>
      <c r="F26" s="361"/>
      <c r="G26" s="361"/>
      <c r="H26" s="361"/>
      <c r="I26" s="361"/>
      <c r="J26" s="361"/>
      <c r="K26" s="361"/>
      <c r="L26" s="361"/>
      <c r="M26" s="361"/>
      <c r="N26" s="361">
        <v>1</v>
      </c>
      <c r="O26" s="361"/>
      <c r="P26" s="361"/>
      <c r="Q26" s="361"/>
      <c r="R26" s="252"/>
      <c r="S26" s="252"/>
      <c r="T26" s="252"/>
      <c r="U26" s="252"/>
      <c r="W26" s="252"/>
      <c r="X26" s="252"/>
    </row>
    <row r="29" spans="1:24" ht="27.75" customHeight="1" x14ac:dyDescent="0.25">
      <c r="A29" s="347" t="s">
        <v>494</v>
      </c>
      <c r="B29" s="348"/>
      <c r="C29" s="348"/>
      <c r="D29" s="348"/>
      <c r="E29" s="430">
        <f>'Sample BOQ'!H132</f>
        <v>2430836598.7799997</v>
      </c>
      <c r="F29" s="431"/>
      <c r="G29" s="431"/>
      <c r="H29" s="431"/>
      <c r="I29" s="431"/>
      <c r="J29" s="431"/>
      <c r="K29" s="431"/>
      <c r="L29" s="431"/>
      <c r="M29" s="431"/>
      <c r="N29" s="356" t="s">
        <v>483</v>
      </c>
      <c r="O29" s="356"/>
    </row>
    <row r="30" spans="1:24" ht="27.75" customHeight="1" x14ac:dyDescent="0.25">
      <c r="A30" s="419" t="s">
        <v>480</v>
      </c>
      <c r="B30" s="420"/>
      <c r="C30" s="420"/>
      <c r="D30" s="420"/>
      <c r="E30" s="421"/>
      <c r="F30" s="421"/>
      <c r="G30" s="421"/>
      <c r="H30" s="427">
        <f>'Overhead Pricing'!E90</f>
        <v>668465946.25541258</v>
      </c>
      <c r="I30" s="428"/>
      <c r="J30" s="428"/>
      <c r="K30" s="428"/>
      <c r="L30" s="428"/>
      <c r="M30" s="429"/>
      <c r="N30" s="422">
        <v>0.1</v>
      </c>
      <c r="O30" s="423"/>
    </row>
    <row r="31" spans="1:24" ht="27.75" customHeight="1" x14ac:dyDescent="0.25">
      <c r="E31" s="195"/>
    </row>
    <row r="32" spans="1:24" ht="27.75" customHeight="1" x14ac:dyDescent="0.25">
      <c r="A32" s="424" t="s">
        <v>492</v>
      </c>
      <c r="B32" s="425"/>
      <c r="C32" s="425"/>
      <c r="D32" s="425"/>
      <c r="E32" s="426"/>
      <c r="F32" s="425"/>
      <c r="G32" s="425"/>
      <c r="H32" s="425"/>
      <c r="I32" s="425"/>
      <c r="J32" s="425"/>
      <c r="K32" s="425"/>
      <c r="L32" s="425"/>
      <c r="M32" s="425"/>
      <c r="N32" s="422"/>
      <c r="O32" s="423"/>
    </row>
    <row r="33" spans="1:24" ht="27.75" customHeight="1" outlineLevel="1" x14ac:dyDescent="0.25">
      <c r="A33" s="349" t="s">
        <v>396</v>
      </c>
      <c r="B33" s="360" t="s">
        <v>430</v>
      </c>
      <c r="C33" s="361"/>
      <c r="D33" s="235">
        <f>Total_Material!E106</f>
        <v>577.91666666666674</v>
      </c>
      <c r="E33" s="362">
        <f>Summary!F4</f>
        <v>40000</v>
      </c>
      <c r="F33" s="363"/>
      <c r="G33" s="364"/>
      <c r="H33" s="357">
        <f>E33*D33</f>
        <v>23116666.666666668</v>
      </c>
      <c r="I33" s="358"/>
      <c r="J33" s="358"/>
      <c r="K33" s="358"/>
      <c r="L33" s="358"/>
      <c r="M33" s="359"/>
      <c r="N33" s="354">
        <f>H33/$H$42*0.9</f>
        <v>4.702568345625769E-2</v>
      </c>
      <c r="O33" s="355"/>
    </row>
    <row r="34" spans="1:24" ht="27.75" customHeight="1" outlineLevel="1" x14ac:dyDescent="0.25">
      <c r="A34" s="349" t="s">
        <v>481</v>
      </c>
      <c r="B34" s="360" t="s">
        <v>433</v>
      </c>
      <c r="C34" s="361"/>
      <c r="D34" s="235">
        <f>Total_Material!E107</f>
        <v>1332.6305</v>
      </c>
      <c r="E34" s="362">
        <f>'Basic Prices'!E9</f>
        <v>2500</v>
      </c>
      <c r="F34" s="363"/>
      <c r="G34" s="364"/>
      <c r="H34" s="357">
        <f t="shared" ref="H34:H38" si="0">E34*D34</f>
        <v>3331576.25</v>
      </c>
      <c r="I34" s="358"/>
      <c r="J34" s="358"/>
      <c r="K34" s="358"/>
      <c r="L34" s="358"/>
      <c r="M34" s="359"/>
      <c r="N34" s="354">
        <f t="shared" ref="N34:N41" si="1">H34/$H$42*0.9</f>
        <v>6.7773460768371747E-3</v>
      </c>
      <c r="O34" s="355"/>
    </row>
    <row r="35" spans="1:24" ht="27.75" customHeight="1" outlineLevel="1" x14ac:dyDescent="0.25">
      <c r="A35" s="349" t="s">
        <v>398</v>
      </c>
      <c r="B35" s="360" t="s">
        <v>434</v>
      </c>
      <c r="C35" s="361"/>
      <c r="D35" s="235">
        <f>Total_Material!E108</f>
        <v>8062.3815000000013</v>
      </c>
      <c r="E35" s="362">
        <f>'Basic Prices'!E10</f>
        <v>5500</v>
      </c>
      <c r="F35" s="363"/>
      <c r="G35" s="364"/>
      <c r="H35" s="357">
        <f t="shared" si="0"/>
        <v>44343098.250000007</v>
      </c>
      <c r="I35" s="358"/>
      <c r="J35" s="358"/>
      <c r="K35" s="358"/>
      <c r="L35" s="358"/>
      <c r="M35" s="359"/>
      <c r="N35" s="354">
        <f t="shared" si="1"/>
        <v>9.0206106781870285E-2</v>
      </c>
      <c r="O35" s="355"/>
    </row>
    <row r="36" spans="1:24" ht="27.75" customHeight="1" outlineLevel="1" x14ac:dyDescent="0.25">
      <c r="A36" s="349" t="s">
        <v>482</v>
      </c>
      <c r="B36" s="360" t="s">
        <v>435</v>
      </c>
      <c r="C36" s="361"/>
      <c r="D36" s="235">
        <f>Total_Material!E109</f>
        <v>4346.6492500000004</v>
      </c>
      <c r="E36" s="362">
        <f>'Basic Prices'!E12</f>
        <v>5500</v>
      </c>
      <c r="F36" s="363"/>
      <c r="G36" s="364"/>
      <c r="H36" s="357">
        <f t="shared" si="0"/>
        <v>23906570.875000004</v>
      </c>
      <c r="I36" s="358"/>
      <c r="J36" s="358"/>
      <c r="K36" s="358"/>
      <c r="L36" s="358"/>
      <c r="M36" s="359"/>
      <c r="N36" s="354">
        <f t="shared" si="1"/>
        <v>4.8632566740836609E-2</v>
      </c>
      <c r="O36" s="355"/>
    </row>
    <row r="37" spans="1:24" ht="27.75" customHeight="1" outlineLevel="1" x14ac:dyDescent="0.25">
      <c r="A37" s="349" t="s">
        <v>400</v>
      </c>
      <c r="B37" s="360" t="s">
        <v>436</v>
      </c>
      <c r="C37" s="361"/>
      <c r="D37" s="235">
        <f>Total_Material!E110</f>
        <v>22087.934999999994</v>
      </c>
      <c r="E37" s="362">
        <f>'Basic Prices'!E11</f>
        <v>5000</v>
      </c>
      <c r="F37" s="363"/>
      <c r="G37" s="364"/>
      <c r="H37" s="357">
        <f t="shared" si="0"/>
        <v>110439674.99999997</v>
      </c>
      <c r="I37" s="358"/>
      <c r="J37" s="358"/>
      <c r="K37" s="358"/>
      <c r="L37" s="358"/>
      <c r="M37" s="359"/>
      <c r="N37" s="354">
        <f t="shared" si="1"/>
        <v>0.22466479585704288</v>
      </c>
      <c r="O37" s="355"/>
    </row>
    <row r="38" spans="1:24" ht="27.75" customHeight="1" outlineLevel="1" x14ac:dyDescent="0.25">
      <c r="A38" s="349" t="s">
        <v>402</v>
      </c>
      <c r="B38" s="360" t="s">
        <v>81</v>
      </c>
      <c r="C38" s="361"/>
      <c r="D38" s="235">
        <f>Total_Material!E111</f>
        <v>69.819999999999993</v>
      </c>
      <c r="E38" s="362">
        <f>'Basic Prices'!E5</f>
        <v>300000</v>
      </c>
      <c r="F38" s="363"/>
      <c r="G38" s="364"/>
      <c r="H38" s="357">
        <f t="shared" si="0"/>
        <v>20945999.999999996</v>
      </c>
      <c r="I38" s="358"/>
      <c r="J38" s="358"/>
      <c r="K38" s="358"/>
      <c r="L38" s="358"/>
      <c r="M38" s="359"/>
      <c r="N38" s="354">
        <f t="shared" si="1"/>
        <v>4.2609948046493443E-2</v>
      </c>
      <c r="O38" s="355"/>
    </row>
    <row r="39" spans="1:24" ht="27.75" customHeight="1" outlineLevel="1" x14ac:dyDescent="0.25">
      <c r="A39" s="349" t="s">
        <v>393</v>
      </c>
      <c r="B39" s="360" t="s">
        <v>443</v>
      </c>
      <c r="C39" s="361"/>
      <c r="D39" s="235">
        <f>Total_Diesel!F203</f>
        <v>94610.93266666666</v>
      </c>
      <c r="E39" s="362">
        <f>'Basic Prices'!E7</f>
        <v>255</v>
      </c>
      <c r="F39" s="363"/>
      <c r="G39" s="364"/>
      <c r="H39" s="357">
        <f t="shared" ref="H39" si="2">E39*D39</f>
        <v>24125787.829999998</v>
      </c>
      <c r="I39" s="358"/>
      <c r="J39" s="358"/>
      <c r="K39" s="358"/>
      <c r="L39" s="358"/>
      <c r="M39" s="359"/>
      <c r="N39" s="354">
        <f t="shared" si="1"/>
        <v>4.9078514562065488E-2</v>
      </c>
      <c r="O39" s="355"/>
    </row>
    <row r="40" spans="1:24" ht="27.75" customHeight="1" outlineLevel="1" x14ac:dyDescent="0.25">
      <c r="A40" s="349" t="s">
        <v>404</v>
      </c>
      <c r="B40" s="433" t="s">
        <v>490</v>
      </c>
      <c r="C40" s="434"/>
      <c r="D40" s="235">
        <v>250</v>
      </c>
      <c r="E40" s="362">
        <f>'Basic Prices'!E15</f>
        <v>25000</v>
      </c>
      <c r="F40" s="363"/>
      <c r="G40" s="364"/>
      <c r="H40" s="357">
        <f t="shared" ref="H40" si="3">E40*D40</f>
        <v>6250000</v>
      </c>
      <c r="I40" s="358"/>
      <c r="J40" s="358"/>
      <c r="K40" s="358"/>
      <c r="L40" s="358"/>
      <c r="M40" s="359"/>
      <c r="N40" s="354">
        <f t="shared" si="1"/>
        <v>1.2714225880386901E-2</v>
      </c>
      <c r="O40" s="355"/>
    </row>
    <row r="41" spans="1:24" ht="27.75" customHeight="1" outlineLevel="1" x14ac:dyDescent="0.25">
      <c r="A41" s="349" t="s">
        <v>472</v>
      </c>
      <c r="B41" s="360" t="s">
        <v>459</v>
      </c>
      <c r="C41" s="361"/>
      <c r="D41" s="235">
        <f>Total_Material!E112</f>
        <v>743.83375000000001</v>
      </c>
      <c r="E41" s="362">
        <f>'Basic Prices'!E13</f>
        <v>250000</v>
      </c>
      <c r="F41" s="363"/>
      <c r="G41" s="364"/>
      <c r="H41" s="357">
        <f>E41*D41</f>
        <v>185958437.5</v>
      </c>
      <c r="I41" s="358"/>
      <c r="J41" s="358"/>
      <c r="K41" s="358"/>
      <c r="L41" s="358"/>
      <c r="M41" s="359"/>
      <c r="N41" s="354">
        <f t="shared" si="1"/>
        <v>0.37829081259820962</v>
      </c>
      <c r="O41" s="355"/>
    </row>
    <row r="42" spans="1:24" ht="27.75" customHeight="1" outlineLevel="1" x14ac:dyDescent="0.25">
      <c r="H42" s="416">
        <f>SUM(H33:M41)</f>
        <v>442417812.37166661</v>
      </c>
      <c r="I42" s="417"/>
      <c r="J42" s="417"/>
      <c r="K42" s="417"/>
      <c r="L42" s="417"/>
      <c r="M42" s="418"/>
    </row>
    <row r="44" spans="1:24" ht="58.5" customHeight="1" outlineLevel="1" x14ac:dyDescent="0.25">
      <c r="A44" s="254" t="s">
        <v>385</v>
      </c>
      <c r="B44" s="361" t="s">
        <v>386</v>
      </c>
      <c r="C44" s="361"/>
      <c r="D44" s="255" t="s">
        <v>387</v>
      </c>
      <c r="E44" s="361" t="s">
        <v>388</v>
      </c>
      <c r="F44" s="361"/>
      <c r="G44" s="361"/>
      <c r="H44" s="361" t="s">
        <v>389</v>
      </c>
      <c r="I44" s="361"/>
      <c r="J44" s="361"/>
      <c r="K44" s="361"/>
      <c r="L44" s="361"/>
      <c r="M44" s="361"/>
      <c r="N44" s="361" t="s">
        <v>390</v>
      </c>
      <c r="O44" s="361"/>
      <c r="P44" s="361"/>
      <c r="Q44" s="361"/>
      <c r="R44" s="212"/>
      <c r="S44" s="212"/>
      <c r="T44" s="212"/>
      <c r="U44" s="212"/>
      <c r="W44" s="212"/>
      <c r="X44" s="212"/>
    </row>
    <row r="45" spans="1:24" s="253" customFormat="1" ht="33.75" customHeight="1" outlineLevel="1" x14ac:dyDescent="0.25">
      <c r="A45" s="254"/>
      <c r="B45" s="361" t="s">
        <v>391</v>
      </c>
      <c r="C45" s="361"/>
      <c r="D45" s="255"/>
      <c r="E45" s="361"/>
      <c r="F45" s="361"/>
      <c r="G45" s="361"/>
      <c r="H45" s="366">
        <f>E30</f>
        <v>0</v>
      </c>
      <c r="I45" s="361"/>
      <c r="J45" s="361"/>
      <c r="K45" s="361"/>
      <c r="L45" s="361"/>
      <c r="M45" s="361"/>
      <c r="N45" s="361" t="s">
        <v>392</v>
      </c>
      <c r="O45" s="361"/>
      <c r="P45" s="361"/>
      <c r="Q45" s="361"/>
      <c r="R45" s="252"/>
      <c r="S45" s="432"/>
      <c r="T45" s="252"/>
      <c r="U45" s="252"/>
      <c r="W45" s="252"/>
      <c r="X45" s="252"/>
    </row>
    <row r="46" spans="1:24" s="253" customFormat="1" ht="33.75" customHeight="1" outlineLevel="1" x14ac:dyDescent="0.25">
      <c r="A46" s="254" t="s">
        <v>393</v>
      </c>
      <c r="B46" s="361" t="s">
        <v>394</v>
      </c>
      <c r="C46" s="361"/>
      <c r="D46" s="255" t="s">
        <v>395</v>
      </c>
      <c r="E46" s="361" t="s">
        <v>475</v>
      </c>
      <c r="F46" s="361"/>
      <c r="G46" s="361"/>
      <c r="H46" s="366">
        <f>H39</f>
        <v>24125787.829999998</v>
      </c>
      <c r="I46" s="361"/>
      <c r="J46" s="361"/>
      <c r="K46" s="361"/>
      <c r="L46" s="361"/>
      <c r="M46" s="361"/>
      <c r="N46" s="361" t="s">
        <v>484</v>
      </c>
      <c r="O46" s="361"/>
      <c r="P46" s="361"/>
      <c r="Q46" s="361"/>
      <c r="R46" s="252"/>
      <c r="S46" s="432"/>
      <c r="T46" s="252"/>
      <c r="U46" s="252"/>
      <c r="W46" s="252"/>
      <c r="X46" s="252"/>
    </row>
    <row r="47" spans="1:24" s="253" customFormat="1" ht="33.75" customHeight="1" outlineLevel="1" x14ac:dyDescent="0.25">
      <c r="A47" s="254" t="s">
        <v>396</v>
      </c>
      <c r="B47" s="361" t="s">
        <v>397</v>
      </c>
      <c r="C47" s="361"/>
      <c r="D47" s="255" t="s">
        <v>395</v>
      </c>
      <c r="E47" s="361" t="s">
        <v>476</v>
      </c>
      <c r="F47" s="361"/>
      <c r="G47" s="361"/>
      <c r="H47" s="366">
        <f>H33</f>
        <v>23116666.666666668</v>
      </c>
      <c r="I47" s="361"/>
      <c r="J47" s="361"/>
      <c r="K47" s="361"/>
      <c r="L47" s="361"/>
      <c r="M47" s="361"/>
      <c r="N47" s="361" t="s">
        <v>485</v>
      </c>
      <c r="O47" s="361"/>
      <c r="P47" s="361"/>
      <c r="Q47" s="361"/>
      <c r="R47" s="252"/>
      <c r="S47" s="432"/>
      <c r="T47" s="252"/>
      <c r="U47" s="252"/>
      <c r="W47" s="252"/>
      <c r="X47" s="252"/>
    </row>
    <row r="48" spans="1:24" s="253" customFormat="1" ht="33.75" customHeight="1" outlineLevel="1" x14ac:dyDescent="0.25">
      <c r="A48" s="254" t="s">
        <v>398</v>
      </c>
      <c r="B48" s="361" t="s">
        <v>399</v>
      </c>
      <c r="C48" s="361"/>
      <c r="D48" s="255" t="s">
        <v>395</v>
      </c>
      <c r="E48" s="361" t="s">
        <v>477</v>
      </c>
      <c r="F48" s="361"/>
      <c r="G48" s="361"/>
      <c r="H48" s="366">
        <f>H35</f>
        <v>44343098.250000007</v>
      </c>
      <c r="I48" s="361"/>
      <c r="J48" s="361"/>
      <c r="K48" s="361"/>
      <c r="L48" s="361"/>
      <c r="M48" s="361"/>
      <c r="N48" s="361" t="s">
        <v>486</v>
      </c>
      <c r="O48" s="361"/>
      <c r="P48" s="361"/>
      <c r="Q48" s="361"/>
      <c r="R48" s="252"/>
      <c r="S48" s="432"/>
      <c r="T48" s="252"/>
      <c r="U48" s="252"/>
      <c r="W48" s="252"/>
      <c r="X48" s="252"/>
    </row>
    <row r="49" spans="1:24" s="253" customFormat="1" ht="33.75" customHeight="1" outlineLevel="1" x14ac:dyDescent="0.25">
      <c r="A49" s="254" t="s">
        <v>400</v>
      </c>
      <c r="B49" s="361" t="s">
        <v>401</v>
      </c>
      <c r="C49" s="361"/>
      <c r="D49" s="255" t="s">
        <v>395</v>
      </c>
      <c r="E49" s="361" t="s">
        <v>478</v>
      </c>
      <c r="F49" s="361"/>
      <c r="G49" s="361"/>
      <c r="H49" s="366">
        <f>H37</f>
        <v>110439674.99999997</v>
      </c>
      <c r="I49" s="361"/>
      <c r="J49" s="361"/>
      <c r="K49" s="361"/>
      <c r="L49" s="361"/>
      <c r="M49" s="361"/>
      <c r="N49" s="361" t="s">
        <v>487</v>
      </c>
      <c r="O49" s="361"/>
      <c r="P49" s="361"/>
      <c r="Q49" s="361"/>
      <c r="R49" s="252"/>
      <c r="S49" s="432"/>
      <c r="T49" s="252"/>
      <c r="U49" s="252"/>
      <c r="W49" s="252"/>
      <c r="X49" s="252"/>
    </row>
    <row r="50" spans="1:24" s="253" customFormat="1" ht="33.75" customHeight="1" outlineLevel="1" x14ac:dyDescent="0.25">
      <c r="A50" s="254" t="s">
        <v>472</v>
      </c>
      <c r="B50" s="361" t="s">
        <v>473</v>
      </c>
      <c r="C50" s="361"/>
      <c r="D50" s="255" t="s">
        <v>395</v>
      </c>
      <c r="E50" s="361" t="s">
        <v>479</v>
      </c>
      <c r="F50" s="361"/>
      <c r="G50" s="361"/>
      <c r="H50" s="366">
        <f>H41</f>
        <v>185958437.5</v>
      </c>
      <c r="I50" s="361"/>
      <c r="J50" s="361"/>
      <c r="K50" s="361"/>
      <c r="L50" s="361"/>
      <c r="M50" s="361"/>
      <c r="N50" s="361" t="s">
        <v>488</v>
      </c>
      <c r="O50" s="361"/>
      <c r="P50" s="361"/>
      <c r="Q50" s="361"/>
      <c r="R50" s="252"/>
      <c r="S50" s="432"/>
      <c r="T50" s="252"/>
      <c r="U50" s="252"/>
      <c r="W50" s="252"/>
      <c r="X50" s="252"/>
    </row>
    <row r="51" spans="1:24" s="253" customFormat="1" ht="33.75" customHeight="1" outlineLevel="1" x14ac:dyDescent="0.25">
      <c r="A51" s="254" t="s">
        <v>404</v>
      </c>
      <c r="B51" s="361" t="s">
        <v>490</v>
      </c>
      <c r="C51" s="361"/>
      <c r="D51" s="255" t="s">
        <v>491</v>
      </c>
      <c r="E51" s="361"/>
      <c r="F51" s="361"/>
      <c r="G51" s="361"/>
      <c r="H51" s="366">
        <f>H42</f>
        <v>442417812.37166661</v>
      </c>
      <c r="I51" s="361"/>
      <c r="J51" s="361"/>
      <c r="K51" s="361"/>
      <c r="L51" s="361"/>
      <c r="M51" s="361"/>
      <c r="N51" s="361" t="s">
        <v>488</v>
      </c>
      <c r="O51" s="361"/>
      <c r="P51" s="361"/>
      <c r="Q51" s="361"/>
      <c r="R51" s="252"/>
      <c r="S51" s="432"/>
      <c r="T51" s="252"/>
      <c r="U51" s="252"/>
      <c r="W51" s="252"/>
      <c r="X51" s="252"/>
    </row>
    <row r="52" spans="1:24" s="253" customFormat="1" ht="33.75" customHeight="1" outlineLevel="1" x14ac:dyDescent="0.25">
      <c r="A52" s="254" t="s">
        <v>402</v>
      </c>
      <c r="B52" s="361" t="s">
        <v>403</v>
      </c>
      <c r="C52" s="361"/>
      <c r="D52" s="255" t="s">
        <v>395</v>
      </c>
      <c r="E52" s="361" t="s">
        <v>474</v>
      </c>
      <c r="F52" s="361"/>
      <c r="G52" s="361"/>
      <c r="H52" s="366">
        <f>H38</f>
        <v>20945999.999999996</v>
      </c>
      <c r="I52" s="361"/>
      <c r="J52" s="361"/>
      <c r="K52" s="361"/>
      <c r="L52" s="361"/>
      <c r="M52" s="361"/>
      <c r="N52" s="361" t="s">
        <v>489</v>
      </c>
      <c r="O52" s="361"/>
      <c r="P52" s="361"/>
      <c r="Q52" s="361"/>
      <c r="R52" s="252"/>
      <c r="S52" s="432"/>
      <c r="T52" s="252"/>
      <c r="U52" s="252"/>
      <c r="W52" s="252"/>
      <c r="X52" s="252"/>
    </row>
    <row r="53" spans="1:24" s="253" customFormat="1" ht="33.75" customHeight="1" outlineLevel="1" x14ac:dyDescent="0.25">
      <c r="A53" s="361" t="s">
        <v>230</v>
      </c>
      <c r="B53" s="361"/>
      <c r="C53" s="361"/>
      <c r="D53" s="255"/>
      <c r="E53" s="361"/>
      <c r="F53" s="361"/>
      <c r="G53" s="361"/>
      <c r="H53" s="366">
        <f>SUM(H45:M52)</f>
        <v>851347477.61833334</v>
      </c>
      <c r="I53" s="361"/>
      <c r="J53" s="361"/>
      <c r="K53" s="361"/>
      <c r="L53" s="361"/>
      <c r="M53" s="361"/>
      <c r="N53" s="361">
        <v>1</v>
      </c>
      <c r="O53" s="361"/>
      <c r="P53" s="361"/>
      <c r="Q53" s="361"/>
      <c r="R53" s="252"/>
      <c r="S53" s="252"/>
      <c r="T53" s="252"/>
      <c r="U53" s="252"/>
      <c r="W53" s="252"/>
      <c r="X53" s="252"/>
    </row>
    <row r="54" spans="1:24" ht="27.75" customHeight="1" outlineLevel="1" x14ac:dyDescent="0.25"/>
    <row r="55" spans="1:24" ht="27.75" customHeight="1" outlineLevel="1" x14ac:dyDescent="0.25"/>
    <row r="56" spans="1:24" ht="27.75" customHeight="1" outlineLevel="1" x14ac:dyDescent="0.25">
      <c r="C56" s="197">
        <v>2019</v>
      </c>
      <c r="D56" s="196" t="s">
        <v>341</v>
      </c>
      <c r="E56" s="197">
        <f>E4</f>
        <v>269.10000000000002</v>
      </c>
    </row>
    <row r="57" spans="1:24" ht="27.75" customHeight="1" outlineLevel="1" x14ac:dyDescent="0.25">
      <c r="C57" s="197">
        <v>2023</v>
      </c>
      <c r="D57" s="196" t="s">
        <v>342</v>
      </c>
      <c r="E57" s="197">
        <f>E5</f>
        <v>445.79</v>
      </c>
    </row>
    <row r="58" spans="1:24" ht="27.75" customHeight="1" outlineLevel="1" x14ac:dyDescent="0.25">
      <c r="D58" s="193"/>
      <c r="H58" s="436" t="s">
        <v>497</v>
      </c>
      <c r="I58" s="436"/>
      <c r="J58" s="436"/>
      <c r="K58" s="436"/>
      <c r="L58" s="436"/>
    </row>
    <row r="59" spans="1:24" ht="27.75" customHeight="1" outlineLevel="1" x14ac:dyDescent="0.25">
      <c r="C59" s="206" t="s">
        <v>127</v>
      </c>
      <c r="D59" s="207" t="s">
        <v>157</v>
      </c>
      <c r="E59" s="207">
        <f>N30</f>
        <v>0.1</v>
      </c>
      <c r="H59" s="436"/>
      <c r="I59" s="436"/>
      <c r="J59" s="436"/>
      <c r="K59" s="436"/>
      <c r="L59" s="436"/>
    </row>
    <row r="60" spans="1:24" ht="27.75" customHeight="1" outlineLevel="1" x14ac:dyDescent="0.25">
      <c r="C60" s="209" t="s">
        <v>6</v>
      </c>
      <c r="D60" s="210" t="str">
        <f>B33</f>
        <v>Cement</v>
      </c>
      <c r="E60" s="210">
        <f>N33</f>
        <v>4.702568345625769E-2</v>
      </c>
      <c r="H60" s="437">
        <f>'Basic Prices'!F4</f>
        <v>92000</v>
      </c>
      <c r="I60" s="436"/>
      <c r="J60" s="436"/>
      <c r="K60" s="436"/>
      <c r="L60" s="436"/>
    </row>
    <row r="61" spans="1:24" ht="27.75" customHeight="1" outlineLevel="1" x14ac:dyDescent="0.25">
      <c r="C61" s="435" t="s">
        <v>153</v>
      </c>
      <c r="D61" s="210" t="str">
        <f t="shared" ref="D61:D68" si="4">B34</f>
        <v>Sand</v>
      </c>
      <c r="E61" s="210">
        <f>N34</f>
        <v>6.7773460768371747E-3</v>
      </c>
      <c r="H61" s="436">
        <f>'Basic Prices'!F9</f>
        <v>30000</v>
      </c>
      <c r="I61" s="436"/>
      <c r="J61" s="436"/>
      <c r="K61" s="436"/>
      <c r="L61" s="436"/>
    </row>
    <row r="62" spans="1:24" ht="27.75" customHeight="1" outlineLevel="1" x14ac:dyDescent="0.25">
      <c r="C62" s="435" t="s">
        <v>168</v>
      </c>
      <c r="D62" s="210" t="str">
        <f t="shared" si="4"/>
        <v>Aggregates</v>
      </c>
      <c r="E62" s="210">
        <f>N35</f>
        <v>9.0206106781870285E-2</v>
      </c>
      <c r="H62" s="436">
        <f>'Basic Prices'!F10</f>
        <v>6600</v>
      </c>
      <c r="I62" s="436"/>
      <c r="J62" s="436"/>
      <c r="K62" s="436"/>
      <c r="L62" s="436"/>
    </row>
    <row r="63" spans="1:24" ht="27.75" customHeight="1" outlineLevel="1" x14ac:dyDescent="0.25">
      <c r="C63" s="435" t="s">
        <v>9</v>
      </c>
      <c r="D63" s="210" t="str">
        <f t="shared" si="4"/>
        <v>Stone Dust</v>
      </c>
      <c r="E63" s="210">
        <f>N36</f>
        <v>4.8632566740836609E-2</v>
      </c>
      <c r="H63" s="437">
        <f>'Basic Prices'!F12</f>
        <v>6600</v>
      </c>
      <c r="I63" s="436"/>
      <c r="J63" s="436"/>
      <c r="K63" s="436"/>
      <c r="L63" s="436"/>
    </row>
    <row r="64" spans="1:24" ht="27.75" customHeight="1" outlineLevel="1" x14ac:dyDescent="0.25">
      <c r="C64" s="435" t="s">
        <v>49</v>
      </c>
      <c r="D64" s="210" t="str">
        <f t="shared" si="4"/>
        <v>Stone Base</v>
      </c>
      <c r="E64" s="210">
        <f>N37</f>
        <v>0.22466479585704288</v>
      </c>
      <c r="H64" s="437">
        <f>'Basic Prices'!F11</f>
        <v>7500</v>
      </c>
      <c r="I64" s="436"/>
      <c r="J64" s="436"/>
      <c r="K64" s="436"/>
      <c r="L64" s="436"/>
    </row>
    <row r="65" spans="2:15" ht="27.75" customHeight="1" outlineLevel="1" x14ac:dyDescent="0.25">
      <c r="C65" s="435" t="s">
        <v>68</v>
      </c>
      <c r="D65" s="210" t="str">
        <f t="shared" si="4"/>
        <v>Reinforcement</v>
      </c>
      <c r="E65" s="210">
        <f>N38</f>
        <v>4.2609948046493443E-2</v>
      </c>
      <c r="H65" s="437">
        <f>'Basic Prices'!F5</f>
        <v>570000</v>
      </c>
      <c r="I65" s="436"/>
      <c r="J65" s="436"/>
      <c r="K65" s="436"/>
      <c r="L65" s="436"/>
    </row>
    <row r="66" spans="2:15" ht="27.75" customHeight="1" outlineLevel="1" x14ac:dyDescent="0.25">
      <c r="C66" s="435" t="s">
        <v>493</v>
      </c>
      <c r="D66" s="210" t="str">
        <f t="shared" si="4"/>
        <v>Diesel</v>
      </c>
      <c r="E66" s="210">
        <f>N39</f>
        <v>4.9078514562065488E-2</v>
      </c>
      <c r="H66" s="436">
        <f>'Basic Prices'!F7</f>
        <v>660</v>
      </c>
      <c r="I66" s="436"/>
      <c r="J66" s="436"/>
      <c r="K66" s="436"/>
      <c r="L66" s="436"/>
    </row>
    <row r="67" spans="2:15" ht="27.75" customHeight="1" outlineLevel="1" x14ac:dyDescent="0.25">
      <c r="C67" s="435" t="s">
        <v>495</v>
      </c>
      <c r="D67" s="210" t="str">
        <f t="shared" si="4"/>
        <v>Labour</v>
      </c>
      <c r="E67" s="210">
        <f>N40</f>
        <v>1.2714225880386901E-2</v>
      </c>
      <c r="H67" s="437">
        <f>'Basic Prices'!F15</f>
        <v>60000</v>
      </c>
      <c r="I67" s="436"/>
      <c r="J67" s="436"/>
      <c r="K67" s="436"/>
      <c r="L67" s="436"/>
    </row>
    <row r="68" spans="2:15" ht="27.75" customHeight="1" outlineLevel="1" x14ac:dyDescent="0.25">
      <c r="C68" s="435" t="s">
        <v>496</v>
      </c>
      <c r="D68" s="210" t="str">
        <f t="shared" si="4"/>
        <v>Bitumen</v>
      </c>
      <c r="E68" s="210">
        <f>N41</f>
        <v>0.37829081259820962</v>
      </c>
      <c r="H68" s="437">
        <f>'Basic Prices'!F13</f>
        <v>764375</v>
      </c>
      <c r="I68" s="436"/>
      <c r="J68" s="436"/>
      <c r="K68" s="436"/>
      <c r="L68" s="436"/>
    </row>
    <row r="69" spans="2:15" ht="27.75" customHeight="1" outlineLevel="1" x14ac:dyDescent="0.25">
      <c r="E69" s="203">
        <f>SUM(E59:E68)</f>
        <v>1</v>
      </c>
    </row>
    <row r="70" spans="2:15" ht="27.75" customHeight="1" outlineLevel="1" x14ac:dyDescent="0.25">
      <c r="F70" s="195"/>
    </row>
    <row r="71" spans="2:15" ht="27.75" customHeight="1" outlineLevel="1" x14ac:dyDescent="0.25">
      <c r="B71" s="204" t="s">
        <v>334</v>
      </c>
      <c r="C71" s="205"/>
      <c r="D71" s="205"/>
      <c r="E71" s="204" t="s">
        <v>202</v>
      </c>
      <c r="F71" s="365">
        <f>E59+E60*(H60/E33)+E61*(H61/E34)+E62*(H62/E35)+E63*(H63/E36)+E64*(H64/E37)+E65*(H65/E38)+E66*(H66/E39)+E67*(H67/E40)+E68*(H68/E41)</f>
        <v>2.1882147733769477</v>
      </c>
      <c r="G71" s="365"/>
      <c r="H71" s="365"/>
      <c r="I71" s="365"/>
      <c r="J71" s="365"/>
      <c r="K71" s="365"/>
      <c r="L71" s="365"/>
      <c r="M71" s="365"/>
      <c r="N71" s="365"/>
      <c r="O71" s="365"/>
    </row>
    <row r="72" spans="2:15" ht="27.75" customHeight="1" outlineLevel="1" x14ac:dyDescent="0.25"/>
  </sheetData>
  <mergeCells count="131">
    <mergeCell ref="H58:L58"/>
    <mergeCell ref="H59:L59"/>
    <mergeCell ref="H60:L60"/>
    <mergeCell ref="H61:L61"/>
    <mergeCell ref="H62:L62"/>
    <mergeCell ref="H63:L63"/>
    <mergeCell ref="H64:L64"/>
    <mergeCell ref="H65:L65"/>
    <mergeCell ref="F71:O71"/>
    <mergeCell ref="H66:L66"/>
    <mergeCell ref="H67:L67"/>
    <mergeCell ref="H68:L68"/>
    <mergeCell ref="B25:C25"/>
    <mergeCell ref="E25:G25"/>
    <mergeCell ref="H25:M25"/>
    <mergeCell ref="N25:Q25"/>
    <mergeCell ref="A26:C26"/>
    <mergeCell ref="E26:G26"/>
    <mergeCell ref="H26:M26"/>
    <mergeCell ref="N26:Q26"/>
    <mergeCell ref="H42:M42"/>
    <mergeCell ref="B40:C40"/>
    <mergeCell ref="E40:G40"/>
    <mergeCell ref="H40:M40"/>
    <mergeCell ref="N40:O40"/>
    <mergeCell ref="N32:O32"/>
    <mergeCell ref="H30:M30"/>
    <mergeCell ref="E29:M29"/>
    <mergeCell ref="E53:G53"/>
    <mergeCell ref="H53:M53"/>
    <mergeCell ref="N53:Q53"/>
    <mergeCell ref="A53:C53"/>
    <mergeCell ref="B19:C19"/>
    <mergeCell ref="E19:G19"/>
    <mergeCell ref="H19:M19"/>
    <mergeCell ref="N19:Q19"/>
    <mergeCell ref="B20:C20"/>
    <mergeCell ref="E20:G20"/>
    <mergeCell ref="H20:M20"/>
    <mergeCell ref="N20:Q20"/>
    <mergeCell ref="B21:C21"/>
    <mergeCell ref="E21:G21"/>
    <mergeCell ref="H21:M21"/>
    <mergeCell ref="N21:Q21"/>
    <mergeCell ref="B22:C22"/>
    <mergeCell ref="E22:G22"/>
    <mergeCell ref="H22:M22"/>
    <mergeCell ref="N22:Q22"/>
    <mergeCell ref="B23:C23"/>
    <mergeCell ref="E23:G23"/>
    <mergeCell ref="H23:M23"/>
    <mergeCell ref="N23:Q23"/>
    <mergeCell ref="B48:C48"/>
    <mergeCell ref="E48:G48"/>
    <mergeCell ref="H48:M48"/>
    <mergeCell ref="N48:Q48"/>
    <mergeCell ref="B49:C49"/>
    <mergeCell ref="E49:G49"/>
    <mergeCell ref="H49:M49"/>
    <mergeCell ref="N49:Q49"/>
    <mergeCell ref="B52:C52"/>
    <mergeCell ref="E52:G52"/>
    <mergeCell ref="H52:M52"/>
    <mergeCell ref="N52:Q52"/>
    <mergeCell ref="B50:C50"/>
    <mergeCell ref="E50:G50"/>
    <mergeCell ref="H50:M50"/>
    <mergeCell ref="N50:Q50"/>
    <mergeCell ref="B51:C51"/>
    <mergeCell ref="E51:G51"/>
    <mergeCell ref="H51:M51"/>
    <mergeCell ref="N51:Q51"/>
    <mergeCell ref="B45:C45"/>
    <mergeCell ref="E45:G45"/>
    <mergeCell ref="H45:M45"/>
    <mergeCell ref="N45:Q45"/>
    <mergeCell ref="B46:C46"/>
    <mergeCell ref="E46:G46"/>
    <mergeCell ref="H46:M46"/>
    <mergeCell ref="N46:Q46"/>
    <mergeCell ref="B47:C47"/>
    <mergeCell ref="E47:G47"/>
    <mergeCell ref="H47:M47"/>
    <mergeCell ref="N47:Q47"/>
    <mergeCell ref="B34:C34"/>
    <mergeCell ref="B35:C35"/>
    <mergeCell ref="B36:C36"/>
    <mergeCell ref="B38:C38"/>
    <mergeCell ref="F11:H11"/>
    <mergeCell ref="B44:C44"/>
    <mergeCell ref="E44:G44"/>
    <mergeCell ref="H44:M44"/>
    <mergeCell ref="N44:Q44"/>
    <mergeCell ref="B18:C18"/>
    <mergeCell ref="E18:G18"/>
    <mergeCell ref="H18:M18"/>
    <mergeCell ref="N18:Q18"/>
    <mergeCell ref="N30:O30"/>
    <mergeCell ref="N33:O33"/>
    <mergeCell ref="N34:O34"/>
    <mergeCell ref="N35:O35"/>
    <mergeCell ref="N36:O36"/>
    <mergeCell ref="N37:O37"/>
    <mergeCell ref="B24:C24"/>
    <mergeCell ref="E24:G24"/>
    <mergeCell ref="H24:M24"/>
    <mergeCell ref="N24:Q24"/>
    <mergeCell ref="N38:O38"/>
    <mergeCell ref="N39:O39"/>
    <mergeCell ref="N41:O41"/>
    <mergeCell ref="N29:O29"/>
    <mergeCell ref="H38:M38"/>
    <mergeCell ref="H41:M41"/>
    <mergeCell ref="B39:C39"/>
    <mergeCell ref="E39:G39"/>
    <mergeCell ref="H39:M39"/>
    <mergeCell ref="H33:M33"/>
    <mergeCell ref="H34:M34"/>
    <mergeCell ref="H35:M35"/>
    <mergeCell ref="H36:M36"/>
    <mergeCell ref="H37:M37"/>
    <mergeCell ref="B41:C41"/>
    <mergeCell ref="E33:G33"/>
    <mergeCell ref="E34:G34"/>
    <mergeCell ref="E35:G35"/>
    <mergeCell ref="E36:G36"/>
    <mergeCell ref="E38:G38"/>
    <mergeCell ref="E41:G41"/>
    <mergeCell ref="B37:C37"/>
    <mergeCell ref="E37:G37"/>
    <mergeCell ref="B33:C3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26B4-B858-41F7-BF1A-69B7F9929211}">
  <dimension ref="A1:K105"/>
  <sheetViews>
    <sheetView showGridLines="0" showRowColHeaders="0" zoomScaleNormal="100" zoomScaleSheetLayoutView="100" workbookViewId="0">
      <pane ySplit="1" topLeftCell="A83" activePane="bottomLeft" state="frozen"/>
      <selection activeCell="F14" sqref="F14"/>
      <selection pane="bottomLeft" activeCell="E91" sqref="E91"/>
    </sheetView>
  </sheetViews>
  <sheetFormatPr defaultRowHeight="20.25" outlineLevelRow="2" x14ac:dyDescent="0.35"/>
  <cols>
    <col min="1" max="1" width="6.5703125" style="37" customWidth="1"/>
    <col min="2" max="2" width="48.5703125" style="32" customWidth="1"/>
    <col min="3" max="3" width="11.140625" style="4" customWidth="1"/>
    <col min="4" max="4" width="11.28515625" style="4" customWidth="1"/>
    <col min="5" max="5" width="20.42578125" style="39" customWidth="1"/>
    <col min="6" max="6" width="14.5703125" style="39" customWidth="1"/>
    <col min="7" max="7" width="23.5703125" style="39" customWidth="1"/>
    <col min="8" max="8" width="20" style="32" customWidth="1"/>
    <col min="9" max="10" width="21" style="33" customWidth="1"/>
    <col min="11" max="16384" width="9.140625" style="32"/>
  </cols>
  <sheetData>
    <row r="1" spans="1:10" s="27" customFormat="1" ht="31.5" customHeight="1" x14ac:dyDescent="0.3">
      <c r="B1" s="101"/>
      <c r="C1" s="26"/>
      <c r="E1" s="102"/>
      <c r="F1" s="352" t="s">
        <v>226</v>
      </c>
      <c r="G1" s="352"/>
    </row>
    <row r="2" spans="1:10" x14ac:dyDescent="0.35">
      <c r="A2" s="28"/>
      <c r="B2" s="29" t="s">
        <v>188</v>
      </c>
      <c r="C2" s="30"/>
      <c r="D2" s="30"/>
      <c r="E2" s="31"/>
      <c r="F2" s="31"/>
      <c r="G2" s="31"/>
    </row>
    <row r="3" spans="1:10" outlineLevel="1" x14ac:dyDescent="0.35">
      <c r="A3" s="34" t="s">
        <v>128</v>
      </c>
      <c r="B3" s="34" t="s">
        <v>154</v>
      </c>
      <c r="C3" s="34" t="s">
        <v>3</v>
      </c>
      <c r="D3" s="34" t="s">
        <v>2</v>
      </c>
      <c r="E3" s="35" t="s">
        <v>4</v>
      </c>
      <c r="F3" s="35" t="s">
        <v>155</v>
      </c>
      <c r="G3" s="35" t="s">
        <v>5</v>
      </c>
      <c r="I3" s="36" t="s">
        <v>156</v>
      </c>
      <c r="J3" s="36" t="s">
        <v>157</v>
      </c>
    </row>
    <row r="4" spans="1:10" outlineLevel="1" x14ac:dyDescent="0.35">
      <c r="E4" s="38" t="s">
        <v>150</v>
      </c>
      <c r="F4" s="89">
        <v>18</v>
      </c>
    </row>
    <row r="5" spans="1:10" outlineLevel="1" x14ac:dyDescent="0.35">
      <c r="A5" s="40" t="s">
        <v>127</v>
      </c>
      <c r="B5" s="41" t="s">
        <v>120</v>
      </c>
      <c r="C5" s="42"/>
      <c r="D5" s="42"/>
      <c r="E5" s="43"/>
      <c r="F5" s="43"/>
      <c r="G5" s="43"/>
      <c r="I5" s="106"/>
      <c r="J5" s="106"/>
    </row>
    <row r="6" spans="1:10" outlineLevel="2" x14ac:dyDescent="0.35">
      <c r="A6" s="44"/>
      <c r="B6" s="45"/>
      <c r="C6" s="46"/>
      <c r="D6" s="46"/>
      <c r="E6" s="47"/>
      <c r="F6" s="47"/>
      <c r="G6" s="47"/>
      <c r="I6" s="106"/>
      <c r="J6" s="106"/>
    </row>
    <row r="7" spans="1:10" outlineLevel="2" x14ac:dyDescent="0.35">
      <c r="A7" s="48">
        <v>1</v>
      </c>
      <c r="B7" s="49" t="s">
        <v>118</v>
      </c>
      <c r="C7" s="88">
        <v>2</v>
      </c>
      <c r="D7" s="46" t="s">
        <v>119</v>
      </c>
      <c r="E7" s="87">
        <f>2500000/12</f>
        <v>208333.33333333334</v>
      </c>
      <c r="F7" s="87">
        <f>$F$4</f>
        <v>18</v>
      </c>
      <c r="G7" s="87">
        <f>F7*E7*C7</f>
        <v>7500000</v>
      </c>
      <c r="I7" s="107">
        <f>G7</f>
        <v>7500000</v>
      </c>
      <c r="J7" s="106"/>
    </row>
    <row r="8" spans="1:10" outlineLevel="2" x14ac:dyDescent="0.35">
      <c r="A8" s="48">
        <v>2</v>
      </c>
      <c r="B8" s="49" t="s">
        <v>121</v>
      </c>
      <c r="C8" s="88">
        <v>2</v>
      </c>
      <c r="D8" s="46" t="s">
        <v>122</v>
      </c>
      <c r="E8" s="87">
        <v>1500000</v>
      </c>
      <c r="F8" s="87">
        <v>1</v>
      </c>
      <c r="G8" s="87">
        <f>F8*E8*C8</f>
        <v>3000000</v>
      </c>
      <c r="I8" s="106"/>
      <c r="J8" s="107">
        <f>G8</f>
        <v>3000000</v>
      </c>
    </row>
    <row r="9" spans="1:10" outlineLevel="2" x14ac:dyDescent="0.35">
      <c r="A9" s="48">
        <v>3</v>
      </c>
      <c r="B9" s="49" t="s">
        <v>123</v>
      </c>
      <c r="C9" s="88">
        <v>1</v>
      </c>
      <c r="D9" s="46" t="s">
        <v>124</v>
      </c>
      <c r="E9" s="87">
        <v>120000</v>
      </c>
      <c r="F9" s="87">
        <f>$F$4</f>
        <v>18</v>
      </c>
      <c r="G9" s="87">
        <f>F9*E9*C9</f>
        <v>2160000</v>
      </c>
      <c r="I9" s="107">
        <f>G9</f>
        <v>2160000</v>
      </c>
      <c r="J9" s="106"/>
    </row>
    <row r="10" spans="1:10" outlineLevel="2" x14ac:dyDescent="0.35">
      <c r="A10" s="48">
        <v>4</v>
      </c>
      <c r="B10" s="49" t="s">
        <v>125</v>
      </c>
      <c r="C10" s="88">
        <v>1</v>
      </c>
      <c r="D10" s="46" t="s">
        <v>124</v>
      </c>
      <c r="E10" s="87">
        <v>4000000</v>
      </c>
      <c r="F10" s="87">
        <f>$F$4</f>
        <v>18</v>
      </c>
      <c r="G10" s="87">
        <f>F10*E10*C10</f>
        <v>72000000</v>
      </c>
      <c r="I10" s="107">
        <f>G10</f>
        <v>72000000</v>
      </c>
      <c r="J10" s="106"/>
    </row>
    <row r="11" spans="1:10" outlineLevel="2" x14ac:dyDescent="0.35">
      <c r="A11" s="48">
        <v>5</v>
      </c>
      <c r="B11" s="49" t="s">
        <v>126</v>
      </c>
      <c r="C11" s="88">
        <v>1</v>
      </c>
      <c r="D11" s="46" t="s">
        <v>124</v>
      </c>
      <c r="E11" s="87">
        <v>350000</v>
      </c>
      <c r="F11" s="87">
        <f>$F$4</f>
        <v>18</v>
      </c>
      <c r="G11" s="87">
        <f>F11*E11*C11</f>
        <v>6300000</v>
      </c>
      <c r="I11" s="107">
        <f>G11</f>
        <v>6300000</v>
      </c>
      <c r="J11" s="106"/>
    </row>
    <row r="12" spans="1:10" outlineLevel="1" x14ac:dyDescent="0.35">
      <c r="G12" s="51">
        <f>SUM(G7:G11)</f>
        <v>90960000</v>
      </c>
      <c r="I12" s="106"/>
      <c r="J12" s="106"/>
    </row>
    <row r="13" spans="1:10" outlineLevel="1" x14ac:dyDescent="0.35">
      <c r="I13" s="106"/>
      <c r="J13" s="106"/>
    </row>
    <row r="14" spans="1:10" outlineLevel="1" x14ac:dyDescent="0.35">
      <c r="A14" s="40" t="s">
        <v>6</v>
      </c>
      <c r="B14" s="41" t="s">
        <v>152</v>
      </c>
      <c r="C14" s="52"/>
      <c r="D14" s="52"/>
      <c r="E14" s="53" t="s">
        <v>151</v>
      </c>
      <c r="F14" s="53">
        <v>25</v>
      </c>
      <c r="G14" s="53"/>
      <c r="I14" s="106"/>
      <c r="J14" s="106"/>
    </row>
    <row r="15" spans="1:10" outlineLevel="2" x14ac:dyDescent="0.35">
      <c r="A15" s="48">
        <v>1</v>
      </c>
      <c r="B15" s="49" t="s">
        <v>129</v>
      </c>
      <c r="C15" s="46">
        <v>1</v>
      </c>
      <c r="D15" s="46" t="s">
        <v>149</v>
      </c>
      <c r="E15" s="87">
        <v>11250</v>
      </c>
      <c r="F15" s="87">
        <f>$F$4-6</f>
        <v>12</v>
      </c>
      <c r="G15" s="47">
        <f>F15*E15*C15*$F$14</f>
        <v>3375000</v>
      </c>
      <c r="I15" s="107">
        <f>G15</f>
        <v>3375000</v>
      </c>
      <c r="J15" s="106"/>
    </row>
    <row r="16" spans="1:10" outlineLevel="2" x14ac:dyDescent="0.35">
      <c r="A16" s="48">
        <v>2</v>
      </c>
      <c r="B16" s="49" t="s">
        <v>144</v>
      </c>
      <c r="C16" s="46">
        <v>1</v>
      </c>
      <c r="D16" s="46" t="s">
        <v>149</v>
      </c>
      <c r="E16" s="87">
        <v>49175</v>
      </c>
      <c r="F16" s="87">
        <f>F15</f>
        <v>12</v>
      </c>
      <c r="G16" s="54" t="s">
        <v>178</v>
      </c>
      <c r="I16" s="107" t="str">
        <f t="shared" ref="I16:I34" si="0">G16</f>
        <v>included in works</v>
      </c>
      <c r="J16" s="106"/>
    </row>
    <row r="17" spans="1:10" outlineLevel="2" x14ac:dyDescent="0.35">
      <c r="A17" s="48">
        <v>3</v>
      </c>
      <c r="B17" s="49" t="s">
        <v>135</v>
      </c>
      <c r="C17" s="46">
        <v>2</v>
      </c>
      <c r="D17" s="46" t="s">
        <v>149</v>
      </c>
      <c r="E17" s="87">
        <v>2250</v>
      </c>
      <c r="F17" s="87">
        <f>F16</f>
        <v>12</v>
      </c>
      <c r="G17" s="54" t="s">
        <v>178</v>
      </c>
      <c r="I17" s="107" t="str">
        <f t="shared" si="0"/>
        <v>included in works</v>
      </c>
      <c r="J17" s="106"/>
    </row>
    <row r="18" spans="1:10" outlineLevel="2" x14ac:dyDescent="0.35">
      <c r="A18" s="48">
        <v>4</v>
      </c>
      <c r="B18" s="49" t="s">
        <v>130</v>
      </c>
      <c r="C18" s="46">
        <v>1</v>
      </c>
      <c r="D18" s="46" t="s">
        <v>149</v>
      </c>
      <c r="E18" s="87">
        <v>7000</v>
      </c>
      <c r="F18" s="87">
        <f t="shared" ref="F18:F23" si="1">$F$4</f>
        <v>18</v>
      </c>
      <c r="G18" s="47">
        <f t="shared" ref="G18:G34" si="2">F18*E18*C18*$F$14</f>
        <v>3150000</v>
      </c>
      <c r="I18" s="107">
        <f t="shared" si="0"/>
        <v>3150000</v>
      </c>
      <c r="J18" s="106"/>
    </row>
    <row r="19" spans="1:10" outlineLevel="2" x14ac:dyDescent="0.35">
      <c r="A19" s="48">
        <v>5</v>
      </c>
      <c r="B19" s="49" t="s">
        <v>131</v>
      </c>
      <c r="C19" s="46">
        <v>8</v>
      </c>
      <c r="D19" s="46" t="s">
        <v>149</v>
      </c>
      <c r="E19" s="87">
        <v>1750</v>
      </c>
      <c r="F19" s="87">
        <f>F15</f>
        <v>12</v>
      </c>
      <c r="G19" s="47">
        <f t="shared" si="2"/>
        <v>4200000</v>
      </c>
      <c r="I19" s="107">
        <f t="shared" si="0"/>
        <v>4200000</v>
      </c>
      <c r="J19" s="106"/>
    </row>
    <row r="20" spans="1:10" outlineLevel="2" x14ac:dyDescent="0.35">
      <c r="A20" s="48">
        <v>6</v>
      </c>
      <c r="B20" s="49" t="s">
        <v>132</v>
      </c>
      <c r="C20" s="46">
        <v>1</v>
      </c>
      <c r="D20" s="46" t="s">
        <v>149</v>
      </c>
      <c r="E20" s="87">
        <v>21250</v>
      </c>
      <c r="F20" s="87">
        <f>$F$4-10</f>
        <v>8</v>
      </c>
      <c r="G20" s="47">
        <f t="shared" si="2"/>
        <v>4250000</v>
      </c>
      <c r="I20" s="107">
        <f t="shared" si="0"/>
        <v>4250000</v>
      </c>
      <c r="J20" s="106"/>
    </row>
    <row r="21" spans="1:10" outlineLevel="2" x14ac:dyDescent="0.35">
      <c r="A21" s="48">
        <v>7</v>
      </c>
      <c r="B21" s="49" t="s">
        <v>143</v>
      </c>
      <c r="C21" s="46">
        <v>1</v>
      </c>
      <c r="D21" s="46" t="s">
        <v>149</v>
      </c>
      <c r="E21" s="87">
        <v>85000</v>
      </c>
      <c r="F21" s="87">
        <f>$F$4-8</f>
        <v>10</v>
      </c>
      <c r="G21" s="47">
        <f t="shared" si="2"/>
        <v>21250000</v>
      </c>
      <c r="I21" s="107">
        <f t="shared" si="0"/>
        <v>21250000</v>
      </c>
      <c r="J21" s="106"/>
    </row>
    <row r="22" spans="1:10" outlineLevel="2" x14ac:dyDescent="0.35">
      <c r="A22" s="48">
        <v>8</v>
      </c>
      <c r="B22" s="49" t="s">
        <v>133</v>
      </c>
      <c r="C22" s="46">
        <v>1</v>
      </c>
      <c r="D22" s="46" t="s">
        <v>149</v>
      </c>
      <c r="E22" s="87">
        <v>49500</v>
      </c>
      <c r="F22" s="87">
        <f>F21</f>
        <v>10</v>
      </c>
      <c r="G22" s="47">
        <f t="shared" si="2"/>
        <v>12375000</v>
      </c>
      <c r="I22" s="107">
        <f t="shared" si="0"/>
        <v>12375000</v>
      </c>
      <c r="J22" s="106"/>
    </row>
    <row r="23" spans="1:10" outlineLevel="2" x14ac:dyDescent="0.35">
      <c r="A23" s="48">
        <v>9</v>
      </c>
      <c r="B23" s="49" t="s">
        <v>134</v>
      </c>
      <c r="C23" s="46">
        <v>1</v>
      </c>
      <c r="D23" s="46" t="s">
        <v>149</v>
      </c>
      <c r="E23" s="87">
        <v>37000</v>
      </c>
      <c r="F23" s="87">
        <f t="shared" si="1"/>
        <v>18</v>
      </c>
      <c r="G23" s="47">
        <f t="shared" si="2"/>
        <v>16650000</v>
      </c>
      <c r="I23" s="107">
        <f t="shared" si="0"/>
        <v>16650000</v>
      </c>
      <c r="J23" s="106"/>
    </row>
    <row r="24" spans="1:10" outlineLevel="2" x14ac:dyDescent="0.35">
      <c r="A24" s="48">
        <v>10</v>
      </c>
      <c r="B24" s="49" t="s">
        <v>145</v>
      </c>
      <c r="C24" s="46">
        <v>1</v>
      </c>
      <c r="D24" s="46" t="s">
        <v>149</v>
      </c>
      <c r="E24" s="87">
        <v>58000</v>
      </c>
      <c r="F24" s="87">
        <f>F21</f>
        <v>10</v>
      </c>
      <c r="G24" s="47">
        <f t="shared" si="2"/>
        <v>14500000</v>
      </c>
      <c r="I24" s="107">
        <f t="shared" si="0"/>
        <v>14500000</v>
      </c>
      <c r="J24" s="106"/>
    </row>
    <row r="25" spans="1:10" outlineLevel="2" x14ac:dyDescent="0.35">
      <c r="A25" s="48">
        <v>11</v>
      </c>
      <c r="B25" s="49" t="s">
        <v>146</v>
      </c>
      <c r="C25" s="46">
        <v>1</v>
      </c>
      <c r="D25" s="46" t="s">
        <v>149</v>
      </c>
      <c r="E25" s="87">
        <v>27000</v>
      </c>
      <c r="F25" s="87">
        <f>F21</f>
        <v>10</v>
      </c>
      <c r="G25" s="47">
        <f t="shared" si="2"/>
        <v>6750000</v>
      </c>
      <c r="I25" s="107">
        <f t="shared" si="0"/>
        <v>6750000</v>
      </c>
      <c r="J25" s="106"/>
    </row>
    <row r="26" spans="1:10" outlineLevel="2" x14ac:dyDescent="0.35">
      <c r="A26" s="48">
        <v>12</v>
      </c>
      <c r="B26" s="49" t="s">
        <v>147</v>
      </c>
      <c r="C26" s="46">
        <v>1</v>
      </c>
      <c r="D26" s="46" t="s">
        <v>149</v>
      </c>
      <c r="E26" s="87">
        <v>38750</v>
      </c>
      <c r="F26" s="87">
        <f>F21</f>
        <v>10</v>
      </c>
      <c r="G26" s="47">
        <f t="shared" si="2"/>
        <v>9687500</v>
      </c>
      <c r="I26" s="107">
        <f t="shared" si="0"/>
        <v>9687500</v>
      </c>
      <c r="J26" s="106"/>
    </row>
    <row r="27" spans="1:10" outlineLevel="2" x14ac:dyDescent="0.35">
      <c r="A27" s="48">
        <v>13</v>
      </c>
      <c r="B27" s="49" t="s">
        <v>148</v>
      </c>
      <c r="C27" s="46">
        <v>1</v>
      </c>
      <c r="D27" s="46" t="s">
        <v>149</v>
      </c>
      <c r="E27" s="87">
        <v>41250</v>
      </c>
      <c r="F27" s="87">
        <f>F21</f>
        <v>10</v>
      </c>
      <c r="G27" s="47">
        <f t="shared" si="2"/>
        <v>10312500</v>
      </c>
      <c r="I27" s="107">
        <f t="shared" si="0"/>
        <v>10312500</v>
      </c>
      <c r="J27" s="106"/>
    </row>
    <row r="28" spans="1:10" outlineLevel="2" x14ac:dyDescent="0.35">
      <c r="A28" s="48">
        <v>14</v>
      </c>
      <c r="B28" s="49" t="s">
        <v>141</v>
      </c>
      <c r="C28" s="46">
        <v>1</v>
      </c>
      <c r="D28" s="46" t="s">
        <v>149</v>
      </c>
      <c r="E28" s="87">
        <v>36950</v>
      </c>
      <c r="F28" s="87">
        <f>$F$4-15</f>
        <v>3</v>
      </c>
      <c r="G28" s="54" t="s">
        <v>178</v>
      </c>
      <c r="I28" s="107" t="str">
        <f t="shared" si="0"/>
        <v>included in works</v>
      </c>
      <c r="J28" s="106"/>
    </row>
    <row r="29" spans="1:10" outlineLevel="2" x14ac:dyDescent="0.35">
      <c r="A29" s="48">
        <v>15</v>
      </c>
      <c r="B29" s="49" t="s">
        <v>136</v>
      </c>
      <c r="C29" s="46">
        <v>1</v>
      </c>
      <c r="D29" s="46" t="s">
        <v>149</v>
      </c>
      <c r="E29" s="87">
        <v>32875</v>
      </c>
      <c r="F29" s="87">
        <f>F28</f>
        <v>3</v>
      </c>
      <c r="G29" s="47">
        <f t="shared" si="2"/>
        <v>2465625</v>
      </c>
      <c r="I29" s="107">
        <f t="shared" si="0"/>
        <v>2465625</v>
      </c>
      <c r="J29" s="106"/>
    </row>
    <row r="30" spans="1:10" outlineLevel="2" x14ac:dyDescent="0.35">
      <c r="A30" s="48">
        <v>16</v>
      </c>
      <c r="B30" s="49" t="s">
        <v>142</v>
      </c>
      <c r="C30" s="46">
        <v>1</v>
      </c>
      <c r="D30" s="46" t="s">
        <v>149</v>
      </c>
      <c r="E30" s="87">
        <v>26250</v>
      </c>
      <c r="F30" s="87">
        <f>F28</f>
        <v>3</v>
      </c>
      <c r="G30" s="47">
        <f t="shared" si="2"/>
        <v>1968750</v>
      </c>
      <c r="I30" s="107">
        <f t="shared" si="0"/>
        <v>1968750</v>
      </c>
      <c r="J30" s="106"/>
    </row>
    <row r="31" spans="1:10" outlineLevel="2" x14ac:dyDescent="0.35">
      <c r="A31" s="48">
        <v>17</v>
      </c>
      <c r="B31" s="49" t="s">
        <v>137</v>
      </c>
      <c r="C31" s="46">
        <v>1</v>
      </c>
      <c r="D31" s="46" t="s">
        <v>149</v>
      </c>
      <c r="E31" s="87">
        <v>42875</v>
      </c>
      <c r="F31" s="87">
        <f>F28</f>
        <v>3</v>
      </c>
      <c r="G31" s="47">
        <f t="shared" si="2"/>
        <v>3215625</v>
      </c>
      <c r="I31" s="107">
        <f t="shared" si="0"/>
        <v>3215625</v>
      </c>
      <c r="J31" s="106"/>
    </row>
    <row r="32" spans="1:10" outlineLevel="2" x14ac:dyDescent="0.35">
      <c r="A32" s="48">
        <v>18</v>
      </c>
      <c r="B32" s="49" t="s">
        <v>138</v>
      </c>
      <c r="C32" s="46">
        <v>1</v>
      </c>
      <c r="D32" s="46" t="s">
        <v>149</v>
      </c>
      <c r="E32" s="87">
        <v>25125</v>
      </c>
      <c r="F32" s="87">
        <f>F28</f>
        <v>3</v>
      </c>
      <c r="G32" s="47">
        <f t="shared" si="2"/>
        <v>1884375</v>
      </c>
      <c r="I32" s="107">
        <f t="shared" si="0"/>
        <v>1884375</v>
      </c>
      <c r="J32" s="106"/>
    </row>
    <row r="33" spans="1:10" outlineLevel="2" x14ac:dyDescent="0.35">
      <c r="A33" s="48">
        <v>19</v>
      </c>
      <c r="B33" s="49" t="s">
        <v>139</v>
      </c>
      <c r="C33" s="46">
        <v>2</v>
      </c>
      <c r="D33" s="46" t="s">
        <v>149</v>
      </c>
      <c r="E33" s="87">
        <v>23750</v>
      </c>
      <c r="F33" s="87">
        <f>F21</f>
        <v>10</v>
      </c>
      <c r="G33" s="47">
        <f t="shared" si="2"/>
        <v>11875000</v>
      </c>
      <c r="I33" s="107">
        <f t="shared" si="0"/>
        <v>11875000</v>
      </c>
      <c r="J33" s="106"/>
    </row>
    <row r="34" spans="1:10" outlineLevel="2" x14ac:dyDescent="0.35">
      <c r="A34" s="48">
        <v>20</v>
      </c>
      <c r="B34" s="49" t="s">
        <v>140</v>
      </c>
      <c r="C34" s="46">
        <v>1</v>
      </c>
      <c r="D34" s="46" t="s">
        <v>149</v>
      </c>
      <c r="E34" s="87">
        <v>41250</v>
      </c>
      <c r="F34" s="87">
        <f>F21</f>
        <v>10</v>
      </c>
      <c r="G34" s="47">
        <f t="shared" si="2"/>
        <v>10312500</v>
      </c>
      <c r="I34" s="107">
        <f t="shared" si="0"/>
        <v>10312500</v>
      </c>
      <c r="J34" s="106"/>
    </row>
    <row r="35" spans="1:10" outlineLevel="1" x14ac:dyDescent="0.35">
      <c r="G35" s="51">
        <f>SUM(G15:G34)</f>
        <v>138221875</v>
      </c>
      <c r="I35" s="106"/>
      <c r="J35" s="106"/>
    </row>
    <row r="36" spans="1:10" outlineLevel="1" x14ac:dyDescent="0.35">
      <c r="I36" s="106"/>
      <c r="J36" s="106"/>
    </row>
    <row r="37" spans="1:10" outlineLevel="1" x14ac:dyDescent="0.35">
      <c r="A37" s="40" t="s">
        <v>153</v>
      </c>
      <c r="B37" s="41" t="s">
        <v>158</v>
      </c>
      <c r="C37" s="52"/>
      <c r="D37" s="52"/>
      <c r="E37" s="53"/>
      <c r="F37" s="53"/>
      <c r="G37" s="53"/>
      <c r="I37" s="106"/>
      <c r="J37" s="106"/>
    </row>
    <row r="38" spans="1:10" outlineLevel="2" x14ac:dyDescent="0.35">
      <c r="A38" s="44">
        <v>1</v>
      </c>
      <c r="B38" s="49" t="s">
        <v>159</v>
      </c>
      <c r="C38" s="88">
        <v>1</v>
      </c>
      <c r="D38" s="46" t="s">
        <v>167</v>
      </c>
      <c r="E38" s="87">
        <v>708750</v>
      </c>
      <c r="F38" s="87">
        <v>1</v>
      </c>
      <c r="G38" s="47">
        <f>F38*E38*C38</f>
        <v>708750</v>
      </c>
      <c r="I38" s="106"/>
      <c r="J38" s="107">
        <f>G38</f>
        <v>708750</v>
      </c>
    </row>
    <row r="39" spans="1:10" outlineLevel="2" x14ac:dyDescent="0.35">
      <c r="A39" s="44">
        <v>2</v>
      </c>
      <c r="B39" s="49" t="s">
        <v>160</v>
      </c>
      <c r="C39" s="88">
        <v>1</v>
      </c>
      <c r="D39" s="46" t="s">
        <v>167</v>
      </c>
      <c r="E39" s="87">
        <v>168000</v>
      </c>
      <c r="F39" s="87">
        <v>1</v>
      </c>
      <c r="G39" s="47">
        <f t="shared" ref="G39:G45" si="3">F39*E39*C39</f>
        <v>168000</v>
      </c>
      <c r="I39" s="106"/>
      <c r="J39" s="107">
        <f t="shared" ref="J39:J45" si="4">G39</f>
        <v>168000</v>
      </c>
    </row>
    <row r="40" spans="1:10" outlineLevel="2" x14ac:dyDescent="0.35">
      <c r="A40" s="44">
        <v>3</v>
      </c>
      <c r="B40" s="49" t="s">
        <v>161</v>
      </c>
      <c r="C40" s="88">
        <v>1</v>
      </c>
      <c r="D40" s="46" t="s">
        <v>167</v>
      </c>
      <c r="E40" s="87">
        <v>3500000</v>
      </c>
      <c r="F40" s="87">
        <v>1</v>
      </c>
      <c r="G40" s="47">
        <f t="shared" si="3"/>
        <v>3500000</v>
      </c>
      <c r="I40" s="106"/>
      <c r="J40" s="107">
        <f t="shared" si="4"/>
        <v>3500000</v>
      </c>
    </row>
    <row r="41" spans="1:10" outlineLevel="2" x14ac:dyDescent="0.35">
      <c r="A41" s="44">
        <v>4</v>
      </c>
      <c r="B41" s="49" t="s">
        <v>166</v>
      </c>
      <c r="C41" s="88">
        <v>4</v>
      </c>
      <c r="D41" s="46" t="s">
        <v>167</v>
      </c>
      <c r="E41" s="87">
        <v>3000</v>
      </c>
      <c r="F41" s="87">
        <v>1</v>
      </c>
      <c r="G41" s="47">
        <f t="shared" si="3"/>
        <v>12000</v>
      </c>
      <c r="I41" s="106"/>
      <c r="J41" s="107">
        <f t="shared" si="4"/>
        <v>12000</v>
      </c>
    </row>
    <row r="42" spans="1:10" outlineLevel="2" x14ac:dyDescent="0.35">
      <c r="A42" s="44">
        <v>5</v>
      </c>
      <c r="B42" s="49" t="s">
        <v>162</v>
      </c>
      <c r="C42" s="88">
        <v>5</v>
      </c>
      <c r="D42" s="46" t="s">
        <v>167</v>
      </c>
      <c r="E42" s="87">
        <v>5000</v>
      </c>
      <c r="F42" s="87">
        <v>1</v>
      </c>
      <c r="G42" s="47">
        <f t="shared" si="3"/>
        <v>25000</v>
      </c>
      <c r="I42" s="106"/>
      <c r="J42" s="107">
        <f t="shared" si="4"/>
        <v>25000</v>
      </c>
    </row>
    <row r="43" spans="1:10" outlineLevel="2" x14ac:dyDescent="0.35">
      <c r="A43" s="44">
        <v>6</v>
      </c>
      <c r="B43" s="49" t="s">
        <v>163</v>
      </c>
      <c r="C43" s="88">
        <v>2</v>
      </c>
      <c r="D43" s="46" t="s">
        <v>167</v>
      </c>
      <c r="E43" s="87">
        <v>15000</v>
      </c>
      <c r="F43" s="87">
        <v>1</v>
      </c>
      <c r="G43" s="47">
        <f t="shared" si="3"/>
        <v>30000</v>
      </c>
      <c r="I43" s="106"/>
      <c r="J43" s="107">
        <f t="shared" si="4"/>
        <v>30000</v>
      </c>
    </row>
    <row r="44" spans="1:10" outlineLevel="2" x14ac:dyDescent="0.35">
      <c r="A44" s="44">
        <v>7</v>
      </c>
      <c r="B44" s="49" t="s">
        <v>164</v>
      </c>
      <c r="C44" s="88">
        <v>2</v>
      </c>
      <c r="D44" s="46" t="s">
        <v>167</v>
      </c>
      <c r="E44" s="87">
        <v>200000</v>
      </c>
      <c r="F44" s="87">
        <v>1</v>
      </c>
      <c r="G44" s="47">
        <f t="shared" si="3"/>
        <v>400000</v>
      </c>
      <c r="I44" s="106"/>
      <c r="J44" s="107">
        <f t="shared" si="4"/>
        <v>400000</v>
      </c>
    </row>
    <row r="45" spans="1:10" outlineLevel="2" x14ac:dyDescent="0.35">
      <c r="A45" s="44">
        <v>8</v>
      </c>
      <c r="B45" s="49" t="s">
        <v>165</v>
      </c>
      <c r="C45" s="88">
        <v>6</v>
      </c>
      <c r="D45" s="46" t="s">
        <v>167</v>
      </c>
      <c r="E45" s="87">
        <v>100000</v>
      </c>
      <c r="F45" s="87">
        <v>1</v>
      </c>
      <c r="G45" s="47">
        <f t="shared" si="3"/>
        <v>600000</v>
      </c>
      <c r="I45" s="106"/>
      <c r="J45" s="107">
        <f t="shared" si="4"/>
        <v>600000</v>
      </c>
    </row>
    <row r="46" spans="1:10" outlineLevel="1" x14ac:dyDescent="0.35">
      <c r="G46" s="51">
        <f>SUM(G38:G45)</f>
        <v>5443750</v>
      </c>
      <c r="I46" s="106"/>
      <c r="J46" s="106"/>
    </row>
    <row r="47" spans="1:10" outlineLevel="1" x14ac:dyDescent="0.35">
      <c r="I47" s="106"/>
      <c r="J47" s="106"/>
    </row>
    <row r="48" spans="1:10" outlineLevel="1" x14ac:dyDescent="0.35">
      <c r="A48" s="40" t="s">
        <v>168</v>
      </c>
      <c r="B48" s="41" t="s">
        <v>172</v>
      </c>
      <c r="C48" s="52"/>
      <c r="D48" s="52"/>
      <c r="E48" s="53"/>
      <c r="F48" s="53"/>
      <c r="G48" s="53"/>
      <c r="I48" s="106"/>
      <c r="J48" s="106"/>
    </row>
    <row r="49" spans="1:10" outlineLevel="2" x14ac:dyDescent="0.35">
      <c r="A49" s="44">
        <v>1</v>
      </c>
      <c r="B49" s="49" t="s">
        <v>169</v>
      </c>
      <c r="C49" s="88">
        <v>2</v>
      </c>
      <c r="D49" s="46" t="s">
        <v>167</v>
      </c>
      <c r="E49" s="87">
        <v>6500000</v>
      </c>
      <c r="F49" s="87">
        <v>1</v>
      </c>
      <c r="G49" s="47">
        <f>F49*E49*C49</f>
        <v>13000000</v>
      </c>
      <c r="I49" s="106"/>
      <c r="J49" s="107">
        <f>G49</f>
        <v>13000000</v>
      </c>
    </row>
    <row r="50" spans="1:10" outlineLevel="2" x14ac:dyDescent="0.35">
      <c r="A50" s="44">
        <v>2</v>
      </c>
      <c r="B50" s="49" t="s">
        <v>170</v>
      </c>
      <c r="C50" s="88">
        <f>25*14</f>
        <v>350</v>
      </c>
      <c r="D50" s="46" t="s">
        <v>16</v>
      </c>
      <c r="E50" s="87">
        <v>300000</v>
      </c>
      <c r="F50" s="87">
        <v>1</v>
      </c>
      <c r="G50" s="47">
        <f t="shared" ref="G50:G51" si="5">F50*E50*C50</f>
        <v>105000000</v>
      </c>
      <c r="I50" s="106"/>
      <c r="J50" s="107">
        <f t="shared" ref="J50:J56" si="6">G50</f>
        <v>105000000</v>
      </c>
    </row>
    <row r="51" spans="1:10" outlineLevel="2" x14ac:dyDescent="0.35">
      <c r="A51" s="44">
        <v>3</v>
      </c>
      <c r="B51" s="49" t="s">
        <v>171</v>
      </c>
      <c r="C51" s="88">
        <v>500</v>
      </c>
      <c r="D51" s="46" t="s">
        <v>16</v>
      </c>
      <c r="E51" s="87">
        <v>50000</v>
      </c>
      <c r="F51" s="87">
        <v>1</v>
      </c>
      <c r="G51" s="47">
        <f t="shared" si="5"/>
        <v>25000000</v>
      </c>
      <c r="I51" s="106"/>
      <c r="J51" s="107">
        <f t="shared" si="6"/>
        <v>25000000</v>
      </c>
    </row>
    <row r="52" spans="1:10" outlineLevel="2" x14ac:dyDescent="0.35">
      <c r="A52" s="44">
        <v>4</v>
      </c>
      <c r="B52" s="49" t="s">
        <v>173</v>
      </c>
      <c r="C52" s="88">
        <v>8</v>
      </c>
      <c r="D52" s="46" t="s">
        <v>167</v>
      </c>
      <c r="E52" s="87">
        <v>20000</v>
      </c>
      <c r="F52" s="87">
        <v>1</v>
      </c>
      <c r="G52" s="47">
        <f t="shared" ref="G52:G56" si="7">F52*E52*C52</f>
        <v>160000</v>
      </c>
      <c r="I52" s="106"/>
      <c r="J52" s="107">
        <f t="shared" si="6"/>
        <v>160000</v>
      </c>
    </row>
    <row r="53" spans="1:10" outlineLevel="2" x14ac:dyDescent="0.35">
      <c r="A53" s="44">
        <v>5</v>
      </c>
      <c r="B53" s="49" t="s">
        <v>177</v>
      </c>
      <c r="C53" s="88">
        <v>4</v>
      </c>
      <c r="D53" s="46" t="s">
        <v>167</v>
      </c>
      <c r="E53" s="87">
        <v>1250000</v>
      </c>
      <c r="F53" s="87">
        <v>1</v>
      </c>
      <c r="G53" s="47">
        <f t="shared" si="7"/>
        <v>5000000</v>
      </c>
      <c r="I53" s="106"/>
      <c r="J53" s="107">
        <f t="shared" si="6"/>
        <v>5000000</v>
      </c>
    </row>
    <row r="54" spans="1:10" outlineLevel="2" x14ac:dyDescent="0.35">
      <c r="A54" s="44">
        <v>6</v>
      </c>
      <c r="B54" s="49" t="s">
        <v>174</v>
      </c>
      <c r="C54" s="88">
        <v>6</v>
      </c>
      <c r="D54" s="46" t="s">
        <v>167</v>
      </c>
      <c r="E54" s="87">
        <v>450000</v>
      </c>
      <c r="F54" s="87">
        <v>1</v>
      </c>
      <c r="G54" s="47">
        <f t="shared" si="7"/>
        <v>2700000</v>
      </c>
      <c r="I54" s="106"/>
      <c r="J54" s="107">
        <f t="shared" si="6"/>
        <v>2700000</v>
      </c>
    </row>
    <row r="55" spans="1:10" outlineLevel="2" x14ac:dyDescent="0.35">
      <c r="A55" s="44">
        <v>7</v>
      </c>
      <c r="B55" s="49" t="s">
        <v>175</v>
      </c>
      <c r="C55" s="88">
        <v>6</v>
      </c>
      <c r="D55" s="46" t="s">
        <v>167</v>
      </c>
      <c r="E55" s="87">
        <v>100000</v>
      </c>
      <c r="F55" s="87">
        <v>1</v>
      </c>
      <c r="G55" s="47">
        <f t="shared" si="7"/>
        <v>600000</v>
      </c>
      <c r="I55" s="106"/>
      <c r="J55" s="107">
        <f t="shared" si="6"/>
        <v>600000</v>
      </c>
    </row>
    <row r="56" spans="1:10" outlineLevel="2" x14ac:dyDescent="0.35">
      <c r="A56" s="44">
        <v>8</v>
      </c>
      <c r="B56" s="49" t="s">
        <v>176</v>
      </c>
      <c r="C56" s="88">
        <v>1</v>
      </c>
      <c r="D56" s="46" t="s">
        <v>167</v>
      </c>
      <c r="E56" s="87">
        <v>2000000</v>
      </c>
      <c r="F56" s="87">
        <v>1</v>
      </c>
      <c r="G56" s="47">
        <f t="shared" si="7"/>
        <v>2000000</v>
      </c>
      <c r="I56" s="106"/>
      <c r="J56" s="107">
        <f t="shared" si="6"/>
        <v>2000000</v>
      </c>
    </row>
    <row r="57" spans="1:10" outlineLevel="1" x14ac:dyDescent="0.35">
      <c r="G57" s="51">
        <f>SUM(G49:G56)</f>
        <v>153460000</v>
      </c>
      <c r="I57" s="106"/>
      <c r="J57" s="106"/>
    </row>
    <row r="58" spans="1:10" outlineLevel="1" x14ac:dyDescent="0.35">
      <c r="D58" s="142"/>
      <c r="I58" s="106"/>
      <c r="J58" s="106"/>
    </row>
    <row r="59" spans="1:10" outlineLevel="1" x14ac:dyDescent="0.35">
      <c r="A59" s="40" t="s">
        <v>9</v>
      </c>
      <c r="B59" s="41" t="s">
        <v>183</v>
      </c>
      <c r="C59" s="52"/>
      <c r="D59" s="52"/>
      <c r="E59" s="53"/>
      <c r="F59" s="53" t="s">
        <v>185</v>
      </c>
      <c r="G59" s="93">
        <v>2061385392.4000001</v>
      </c>
      <c r="I59" s="106"/>
      <c r="J59" s="106"/>
    </row>
    <row r="60" spans="1:10" outlineLevel="2" x14ac:dyDescent="0.35">
      <c r="A60" s="44">
        <v>1</v>
      </c>
      <c r="B60" s="49" t="s">
        <v>180</v>
      </c>
      <c r="C60" s="88">
        <v>1</v>
      </c>
      <c r="D60" s="46" t="s">
        <v>167</v>
      </c>
      <c r="E60" s="91">
        <v>2.5000000000000001E-3</v>
      </c>
      <c r="F60" s="91">
        <v>1</v>
      </c>
      <c r="G60" s="47">
        <f>G$59</f>
        <v>2061385392.4000001</v>
      </c>
      <c r="H60" s="47">
        <f>G60*F60*E60*C60</f>
        <v>5153463.4810000006</v>
      </c>
      <c r="I60" s="106"/>
      <c r="J60" s="107">
        <f>H60</f>
        <v>5153463.4810000006</v>
      </c>
    </row>
    <row r="61" spans="1:10" outlineLevel="2" x14ac:dyDescent="0.35">
      <c r="A61" s="44">
        <v>2</v>
      </c>
      <c r="B61" s="56" t="s">
        <v>179</v>
      </c>
      <c r="C61" s="90">
        <v>3</v>
      </c>
      <c r="D61" s="57" t="s">
        <v>167</v>
      </c>
      <c r="E61" s="92">
        <v>0.3</v>
      </c>
      <c r="F61" s="92">
        <v>2E-3</v>
      </c>
      <c r="G61" s="94">
        <f>G$59/1.075</f>
        <v>1917567806.8837211</v>
      </c>
      <c r="H61" s="58">
        <f t="shared" ref="H61:H63" si="8">G61*F61*E61*C61</f>
        <v>3451622.0523906974</v>
      </c>
      <c r="I61" s="107">
        <f>H61</f>
        <v>3451622.0523906974</v>
      </c>
      <c r="J61" s="106"/>
    </row>
    <row r="62" spans="1:10" outlineLevel="2" x14ac:dyDescent="0.35">
      <c r="A62" s="44">
        <v>3</v>
      </c>
      <c r="B62" s="49" t="s">
        <v>181</v>
      </c>
      <c r="C62" s="88">
        <v>3</v>
      </c>
      <c r="D62" s="46" t="s">
        <v>167</v>
      </c>
      <c r="E62" s="91">
        <v>0.1</v>
      </c>
      <c r="F62" s="91">
        <v>2E-3</v>
      </c>
      <c r="G62" s="47">
        <f>G$59</f>
        <v>2061385392.4000001</v>
      </c>
      <c r="H62" s="47">
        <f t="shared" si="8"/>
        <v>1236831.2354400002</v>
      </c>
      <c r="I62" s="107">
        <f>H62</f>
        <v>1236831.2354400002</v>
      </c>
      <c r="J62" s="106"/>
    </row>
    <row r="63" spans="1:10" outlineLevel="2" x14ac:dyDescent="0.35">
      <c r="A63" s="44">
        <v>4</v>
      </c>
      <c r="B63" s="49" t="s">
        <v>182</v>
      </c>
      <c r="C63" s="88">
        <v>1</v>
      </c>
      <c r="D63" s="46" t="s">
        <v>167</v>
      </c>
      <c r="E63" s="91">
        <v>0.04</v>
      </c>
      <c r="F63" s="91">
        <v>0.06</v>
      </c>
      <c r="G63" s="47">
        <f>G$59</f>
        <v>2061385392.4000001</v>
      </c>
      <c r="H63" s="47">
        <f t="shared" si="8"/>
        <v>4947324.9417599998</v>
      </c>
      <c r="I63" s="106"/>
      <c r="J63" s="107">
        <f>H63</f>
        <v>4947324.9417599998</v>
      </c>
    </row>
    <row r="64" spans="1:10" outlineLevel="1" x14ac:dyDescent="0.35">
      <c r="H64" s="51">
        <f>SUM(H60:H63)</f>
        <v>14789241.710590698</v>
      </c>
      <c r="I64" s="116">
        <f>SUM(I3:I63)</f>
        <v>230870328.28783068</v>
      </c>
      <c r="J64" s="116">
        <f>SUM(J3:J63)</f>
        <v>172004538.42276001</v>
      </c>
    </row>
    <row r="65" spans="1:10" outlineLevel="1" x14ac:dyDescent="0.35">
      <c r="I65" s="106"/>
      <c r="J65" s="106"/>
    </row>
    <row r="66" spans="1:10" outlineLevel="1" x14ac:dyDescent="0.35">
      <c r="A66" s="40"/>
      <c r="B66" s="41" t="s">
        <v>184</v>
      </c>
      <c r="C66" s="52"/>
      <c r="D66" s="52"/>
      <c r="E66" s="53"/>
      <c r="F66" s="53"/>
      <c r="G66" s="53"/>
      <c r="I66" s="106"/>
      <c r="J66" s="106"/>
    </row>
    <row r="67" spans="1:10" outlineLevel="1" x14ac:dyDescent="0.35">
      <c r="A67" s="49" t="str">
        <f>A5</f>
        <v>A</v>
      </c>
      <c r="B67" s="49" t="str">
        <f>B5</f>
        <v>Project Overhead Expenses</v>
      </c>
      <c r="C67" s="46"/>
      <c r="D67" s="46"/>
      <c r="E67" s="47"/>
      <c r="F67" s="55">
        <f>G67/G$72</f>
        <v>0.22577730088420245</v>
      </c>
      <c r="G67" s="47">
        <f>G12</f>
        <v>90960000</v>
      </c>
      <c r="I67" s="106"/>
      <c r="J67" s="106"/>
    </row>
    <row r="68" spans="1:10" outlineLevel="1" x14ac:dyDescent="0.35">
      <c r="A68" s="49" t="str">
        <f>A14</f>
        <v>B</v>
      </c>
      <c r="B68" s="49" t="str">
        <f>B14</f>
        <v>Project Equipment Depreciation</v>
      </c>
      <c r="C68" s="46"/>
      <c r="D68" s="46"/>
      <c r="E68" s="47"/>
      <c r="F68" s="55">
        <f t="shared" ref="F68:F71" si="9">G68/G$72</f>
        <v>0.34308885071079182</v>
      </c>
      <c r="G68" s="47">
        <f>G35</f>
        <v>138221875</v>
      </c>
      <c r="I68" s="106"/>
      <c r="J68" s="106"/>
    </row>
    <row r="69" spans="1:10" outlineLevel="1" x14ac:dyDescent="0.35">
      <c r="A69" s="49" t="str">
        <f>A37</f>
        <v>C</v>
      </c>
      <c r="B69" s="49" t="str">
        <f>B37</f>
        <v>Project Setout</v>
      </c>
      <c r="C69" s="46"/>
      <c r="D69" s="46"/>
      <c r="E69" s="47"/>
      <c r="F69" s="55">
        <f t="shared" si="9"/>
        <v>1.3512260132897726E-2</v>
      </c>
      <c r="G69" s="47">
        <f>G46</f>
        <v>5443750</v>
      </c>
      <c r="I69" s="106"/>
      <c r="J69" s="106"/>
    </row>
    <row r="70" spans="1:10" outlineLevel="1" x14ac:dyDescent="0.35">
      <c r="A70" s="49" t="str">
        <f>A48</f>
        <v>D</v>
      </c>
      <c r="B70" s="49" t="str">
        <f>B48</f>
        <v>Site Accomodations &amp; Accessories</v>
      </c>
      <c r="C70" s="46"/>
      <c r="D70" s="46"/>
      <c r="E70" s="47"/>
      <c r="F70" s="55">
        <f t="shared" si="9"/>
        <v>0.38091231963159311</v>
      </c>
      <c r="G70" s="47">
        <f>G57</f>
        <v>153460000</v>
      </c>
      <c r="I70" s="106"/>
      <c r="J70" s="106"/>
    </row>
    <row r="71" spans="1:10" outlineLevel="1" x14ac:dyDescent="0.35">
      <c r="A71" s="49" t="str">
        <f>A59</f>
        <v>E</v>
      </c>
      <c r="B71" s="49" t="str">
        <f>B59</f>
        <v>Insurances and Bonds</v>
      </c>
      <c r="C71" s="46"/>
      <c r="D71" s="46"/>
      <c r="E71" s="47"/>
      <c r="F71" s="55">
        <f t="shared" si="9"/>
        <v>3.6709268640514874E-2</v>
      </c>
      <c r="G71" s="47">
        <f>H64</f>
        <v>14789241.710590698</v>
      </c>
      <c r="I71" s="106"/>
      <c r="J71" s="106"/>
    </row>
    <row r="72" spans="1:10" outlineLevel="1" x14ac:dyDescent="0.35">
      <c r="G72" s="59">
        <f>SUM(G67:G71)</f>
        <v>402874866.71059072</v>
      </c>
      <c r="I72" s="106"/>
      <c r="J72" s="106"/>
    </row>
    <row r="73" spans="1:10" outlineLevel="1" x14ac:dyDescent="0.35">
      <c r="I73" s="106"/>
      <c r="J73" s="106"/>
    </row>
    <row r="74" spans="1:10" outlineLevel="1" x14ac:dyDescent="0.35">
      <c r="A74" s="60"/>
      <c r="B74" s="61" t="s">
        <v>198</v>
      </c>
      <c r="C74" s="62"/>
      <c r="D74" s="62"/>
      <c r="E74" s="63"/>
      <c r="F74" s="63"/>
      <c r="G74" s="98">
        <f>'Sample BOQ'!F135</f>
        <v>2017035392.4000001</v>
      </c>
      <c r="I74" s="106"/>
      <c r="J74" s="106"/>
    </row>
    <row r="75" spans="1:10" outlineLevel="1" x14ac:dyDescent="0.35">
      <c r="B75" s="32" t="s">
        <v>199</v>
      </c>
      <c r="G75" s="39">
        <f>G72</f>
        <v>402874866.71059072</v>
      </c>
      <c r="I75" s="106"/>
      <c r="J75" s="106"/>
    </row>
    <row r="76" spans="1:10" outlineLevel="1" x14ac:dyDescent="0.35">
      <c r="B76" s="64" t="s">
        <v>197</v>
      </c>
      <c r="C76" s="65"/>
      <c r="D76" s="65"/>
      <c r="E76" s="66"/>
      <c r="F76" s="66"/>
      <c r="G76" s="67">
        <f>G74+G75</f>
        <v>2419910259.1105909</v>
      </c>
      <c r="I76" s="106"/>
      <c r="J76" s="106"/>
    </row>
    <row r="77" spans="1:10" x14ac:dyDescent="0.35">
      <c r="I77" s="106"/>
      <c r="J77" s="106"/>
    </row>
    <row r="78" spans="1:10" x14ac:dyDescent="0.35">
      <c r="I78" s="106"/>
      <c r="J78" s="106"/>
    </row>
    <row r="79" spans="1:10" x14ac:dyDescent="0.35">
      <c r="A79" s="28"/>
      <c r="B79" s="29" t="s">
        <v>189</v>
      </c>
      <c r="C79" s="30"/>
      <c r="D79" s="30"/>
      <c r="E79" s="31"/>
      <c r="F79" s="31"/>
      <c r="G79" s="31"/>
    </row>
    <row r="80" spans="1:10" outlineLevel="1" x14ac:dyDescent="0.35"/>
    <row r="81" spans="1:9" outlineLevel="1" x14ac:dyDescent="0.35">
      <c r="A81" s="40"/>
      <c r="B81" s="110" t="s">
        <v>187</v>
      </c>
      <c r="C81" s="112"/>
      <c r="D81" s="52" t="s">
        <v>208</v>
      </c>
      <c r="E81" s="53" t="s">
        <v>207</v>
      </c>
      <c r="G81" s="39" t="s">
        <v>228</v>
      </c>
    </row>
    <row r="82" spans="1:9" outlineLevel="1" x14ac:dyDescent="0.35">
      <c r="A82" s="44">
        <v>1</v>
      </c>
      <c r="B82" s="111" t="s">
        <v>190</v>
      </c>
      <c r="C82" s="113"/>
      <c r="D82" s="68">
        <v>0.02</v>
      </c>
      <c r="E82" s="69">
        <f t="shared" ref="E82:E88" si="10">D82*$G$99</f>
        <v>48615705.182211816</v>
      </c>
    </row>
    <row r="83" spans="1:9" outlineLevel="1" x14ac:dyDescent="0.35">
      <c r="A83" s="44">
        <v>2</v>
      </c>
      <c r="B83" s="111" t="s">
        <v>191</v>
      </c>
      <c r="C83" s="113"/>
      <c r="D83" s="177">
        <v>0.03</v>
      </c>
      <c r="E83" s="69">
        <f t="shared" si="10"/>
        <v>72923557.773317724</v>
      </c>
    </row>
    <row r="84" spans="1:9" outlineLevel="1" x14ac:dyDescent="0.35">
      <c r="A84" s="44">
        <v>3</v>
      </c>
      <c r="B84" s="111" t="s">
        <v>193</v>
      </c>
      <c r="C84" s="113"/>
      <c r="D84" s="177">
        <v>0.01</v>
      </c>
      <c r="E84" s="69">
        <f t="shared" si="10"/>
        <v>24307852.591105908</v>
      </c>
      <c r="G84" s="351" t="s">
        <v>211</v>
      </c>
      <c r="H84" s="351"/>
      <c r="I84" s="351"/>
    </row>
    <row r="85" spans="1:9" outlineLevel="1" x14ac:dyDescent="0.35">
      <c r="A85" s="44">
        <v>4</v>
      </c>
      <c r="B85" s="111" t="s">
        <v>194</v>
      </c>
      <c r="C85" s="113"/>
      <c r="D85" s="177">
        <v>5.0000000000000001E-3</v>
      </c>
      <c r="E85" s="69">
        <f t="shared" si="10"/>
        <v>12153926.295552954</v>
      </c>
      <c r="G85" s="351"/>
      <c r="H85" s="351"/>
      <c r="I85" s="351"/>
    </row>
    <row r="86" spans="1:9" outlineLevel="1" x14ac:dyDescent="0.35">
      <c r="A86" s="176">
        <v>5</v>
      </c>
      <c r="B86" s="64" t="s">
        <v>195</v>
      </c>
      <c r="C86" s="173"/>
      <c r="D86" s="174">
        <v>0.05</v>
      </c>
      <c r="E86" s="175">
        <f t="shared" si="10"/>
        <v>121539262.95552956</v>
      </c>
    </row>
    <row r="87" spans="1:9" outlineLevel="1" x14ac:dyDescent="0.35">
      <c r="A87" s="44">
        <v>6</v>
      </c>
      <c r="B87" s="111" t="s">
        <v>192</v>
      </c>
      <c r="C87" s="113"/>
      <c r="D87" s="68">
        <v>2.5000000000000001E-2</v>
      </c>
      <c r="E87" s="69">
        <f>D87*$G$99</f>
        <v>60769631.477764778</v>
      </c>
      <c r="G87" s="353" t="s">
        <v>243</v>
      </c>
      <c r="H87" s="353"/>
      <c r="I87" s="353"/>
    </row>
    <row r="88" spans="1:9" outlineLevel="1" x14ac:dyDescent="0.35">
      <c r="A88" s="44">
        <v>7</v>
      </c>
      <c r="B88" s="111" t="s">
        <v>196</v>
      </c>
      <c r="C88" s="113"/>
      <c r="D88" s="68">
        <v>0.01</v>
      </c>
      <c r="E88" s="69">
        <f t="shared" si="10"/>
        <v>24307852.591105908</v>
      </c>
      <c r="G88" s="353"/>
      <c r="H88" s="353"/>
      <c r="I88" s="353"/>
    </row>
    <row r="89" spans="1:9" ht="21" outlineLevel="1" thickBot="1" x14ac:dyDescent="0.4">
      <c r="A89" s="44">
        <v>8</v>
      </c>
      <c r="B89" s="111" t="s">
        <v>186</v>
      </c>
      <c r="C89" s="113"/>
      <c r="D89" s="138">
        <v>0.125</v>
      </c>
      <c r="E89" s="139">
        <f>D89*$G$99</f>
        <v>303848157.38882387</v>
      </c>
    </row>
    <row r="90" spans="1:9" ht="21" outlineLevel="1" thickBot="1" x14ac:dyDescent="0.4">
      <c r="B90" s="114" t="s">
        <v>244</v>
      </c>
      <c r="D90" s="140">
        <f>SUM(D82:D89)*0</f>
        <v>0</v>
      </c>
      <c r="E90" s="141">
        <f>SUM(E82:E89)</f>
        <v>668465946.25541258</v>
      </c>
    </row>
    <row r="91" spans="1:9" ht="21" outlineLevel="1" thickBot="1" x14ac:dyDescent="0.4">
      <c r="H91" s="109"/>
    </row>
    <row r="92" spans="1:9" ht="26.25" outlineLevel="1" thickBot="1" x14ac:dyDescent="0.4">
      <c r="A92" s="37" t="s">
        <v>127</v>
      </c>
      <c r="B92" s="70" t="s">
        <v>209</v>
      </c>
      <c r="C92" s="71">
        <f>1/(1-D90)</f>
        <v>1</v>
      </c>
      <c r="H92" s="143"/>
    </row>
    <row r="93" spans="1:9" ht="26.25" outlineLevel="1" thickBot="1" x14ac:dyDescent="0.4">
      <c r="A93" s="37" t="s">
        <v>6</v>
      </c>
      <c r="B93" s="72" t="s">
        <v>210</v>
      </c>
      <c r="C93" s="71">
        <f>1/(1-(D90-D89))</f>
        <v>0.88888888888888884</v>
      </c>
      <c r="H93" s="143"/>
    </row>
    <row r="96" spans="1:9" ht="25.5" x14ac:dyDescent="0.5">
      <c r="A96" s="73"/>
      <c r="B96" s="74" t="s">
        <v>214</v>
      </c>
      <c r="C96" s="74"/>
      <c r="D96" s="74"/>
      <c r="E96" s="75"/>
      <c r="F96" s="74"/>
      <c r="G96" s="76">
        <f>G76*C92</f>
        <v>2419910259.1105909</v>
      </c>
    </row>
    <row r="97" spans="2:11" outlineLevel="1" x14ac:dyDescent="0.35">
      <c r="B97" s="77" t="s">
        <v>212</v>
      </c>
      <c r="C97" s="95">
        <v>0.125</v>
      </c>
      <c r="D97" s="78"/>
      <c r="E97" s="96">
        <v>0</v>
      </c>
      <c r="F97" s="79"/>
      <c r="G97" s="80">
        <f>E97*C97</f>
        <v>0</v>
      </c>
    </row>
    <row r="98" spans="2:11" outlineLevel="1" x14ac:dyDescent="0.35">
      <c r="B98" s="77" t="s">
        <v>213</v>
      </c>
      <c r="C98" s="95">
        <v>7.4999999999999997E-2</v>
      </c>
      <c r="D98" s="78"/>
      <c r="E98" s="96">
        <f>'Sample BOQ'!H11</f>
        <v>145000000</v>
      </c>
      <c r="F98" s="79"/>
      <c r="G98" s="80">
        <f>E98*C98</f>
        <v>10875000</v>
      </c>
    </row>
    <row r="99" spans="2:11" outlineLevel="1" x14ac:dyDescent="0.35">
      <c r="G99" s="51">
        <f>SUM(G96:G98)</f>
        <v>2430785259.1105909</v>
      </c>
      <c r="I99" s="50">
        <f>'Sample BOQ'!H132</f>
        <v>2430836598.7799997</v>
      </c>
      <c r="J99" s="50">
        <f>G99-I99</f>
        <v>-51339.669408798218</v>
      </c>
      <c r="K99" s="108">
        <f>I99/G99</f>
        <v>1.0000211206108052</v>
      </c>
    </row>
    <row r="100" spans="2:11" outlineLevel="1" x14ac:dyDescent="0.35">
      <c r="K100" s="109"/>
    </row>
    <row r="101" spans="2:11" outlineLevel="1" x14ac:dyDescent="0.35">
      <c r="B101" s="4" t="s">
        <v>215</v>
      </c>
      <c r="C101" s="97">
        <v>7.4999999999999997E-2</v>
      </c>
      <c r="G101" s="39">
        <f>G99*C101</f>
        <v>182308894.43329433</v>
      </c>
      <c r="I101" s="50">
        <f>'Sample BOQ'!H134</f>
        <v>182312744.90849999</v>
      </c>
      <c r="J101" s="50">
        <f>G101-I101</f>
        <v>-3850.4752056598663</v>
      </c>
      <c r="K101" s="108">
        <f>I101/G101</f>
        <v>1.0000211206108052</v>
      </c>
    </row>
    <row r="102" spans="2:11" ht="21" outlineLevel="1" thickBot="1" x14ac:dyDescent="0.4">
      <c r="K102" s="109"/>
    </row>
    <row r="103" spans="2:11" ht="33" customHeight="1" thickBot="1" x14ac:dyDescent="0.4">
      <c r="B103" s="81" t="s">
        <v>216</v>
      </c>
      <c r="C103" s="82"/>
      <c r="D103" s="82"/>
      <c r="E103" s="83"/>
      <c r="F103" s="83"/>
      <c r="G103" s="182">
        <f>G101+G99</f>
        <v>2613094153.5438852</v>
      </c>
      <c r="I103" s="50">
        <f>'Sample BOQ'!H135</f>
        <v>2613149343.6884999</v>
      </c>
      <c r="J103" s="50">
        <f>G103-I103</f>
        <v>-55190.144614696503</v>
      </c>
      <c r="K103" s="108">
        <f>I103/G103</f>
        <v>1.0000211206108054</v>
      </c>
    </row>
    <row r="104" spans="2:11" ht="21" thickBot="1" x14ac:dyDescent="0.4"/>
    <row r="105" spans="2:11" ht="31.5" thickBot="1" x14ac:dyDescent="0.6">
      <c r="B105" s="84" t="s">
        <v>227</v>
      </c>
      <c r="C105" s="85"/>
      <c r="D105" s="85"/>
      <c r="E105" s="86">
        <f>G99/G74</f>
        <v>1.2051277177731048</v>
      </c>
    </row>
  </sheetData>
  <mergeCells count="3">
    <mergeCell ref="G84:I85"/>
    <mergeCell ref="F1:G1"/>
    <mergeCell ref="G87:I88"/>
  </mergeCells>
  <pageMargins left="0.7" right="0.7" top="0.75" bottom="0.75" header="0.3" footer="0.3"/>
  <pageSetup scale="66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47234-0107-4DE8-9C30-57CB5AA33542}">
  <dimension ref="B1:N41"/>
  <sheetViews>
    <sheetView showGridLines="0" tabSelected="1" workbookViewId="0">
      <selection activeCell="H6" sqref="H6:M7"/>
    </sheetView>
  </sheetViews>
  <sheetFormatPr defaultRowHeight="30" customHeight="1" outlineLevelCol="1" x14ac:dyDescent="0.25"/>
  <cols>
    <col min="1" max="1" width="9.140625" style="124"/>
    <col min="2" max="2" width="11.85546875" style="129" customWidth="1" outlineLevel="1"/>
    <col min="3" max="5" width="8.85546875" style="129" customWidth="1" outlineLevel="1"/>
    <col min="6" max="7" width="9.140625" style="124"/>
    <col min="8" max="13" width="13.7109375" style="124" customWidth="1"/>
    <col min="14" max="16384" width="9.140625" style="124"/>
  </cols>
  <sheetData>
    <row r="1" spans="2:14" s="27" customFormat="1" ht="31.5" customHeight="1" x14ac:dyDescent="0.3">
      <c r="B1" s="26"/>
      <c r="C1" s="26"/>
      <c r="D1" s="26"/>
      <c r="M1" s="369" t="s">
        <v>226</v>
      </c>
      <c r="N1" s="369"/>
    </row>
    <row r="2" spans="2:14" ht="30" customHeight="1" x14ac:dyDescent="0.25">
      <c r="B2" s="133" t="s">
        <v>256</v>
      </c>
      <c r="C2" s="122" t="s">
        <v>253</v>
      </c>
      <c r="D2" s="122" t="s">
        <v>254</v>
      </c>
      <c r="E2" s="123" t="s">
        <v>255</v>
      </c>
      <c r="H2" s="12"/>
      <c r="I2" s="13" t="s">
        <v>258</v>
      </c>
      <c r="J2" s="14"/>
      <c r="K2" s="14"/>
      <c r="L2" s="14"/>
      <c r="M2" s="12"/>
    </row>
    <row r="3" spans="2:14" ht="30" customHeight="1" x14ac:dyDescent="0.3">
      <c r="B3" s="134">
        <v>2023</v>
      </c>
      <c r="C3" s="125">
        <v>770</v>
      </c>
      <c r="D3" s="125">
        <v>851</v>
      </c>
      <c r="E3" s="126">
        <v>993</v>
      </c>
      <c r="H3" s="6"/>
      <c r="I3" s="130" t="s">
        <v>203</v>
      </c>
      <c r="J3" s="131"/>
      <c r="K3" s="132"/>
      <c r="L3" s="125">
        <v>2020</v>
      </c>
      <c r="M3" s="125">
        <f>VLOOKUP(L3,B:C,2,)</f>
        <v>381</v>
      </c>
    </row>
    <row r="4" spans="2:14" ht="30" customHeight="1" x14ac:dyDescent="0.3">
      <c r="B4" s="134">
        <v>2022</v>
      </c>
      <c r="C4" s="125">
        <v>446</v>
      </c>
      <c r="D4" s="125">
        <v>472</v>
      </c>
      <c r="E4" s="126">
        <v>564</v>
      </c>
      <c r="H4" s="6"/>
      <c r="I4" s="130" t="s">
        <v>204</v>
      </c>
      <c r="J4" s="131"/>
      <c r="K4" s="132"/>
      <c r="L4" s="125">
        <v>2023</v>
      </c>
      <c r="M4" s="125">
        <f>VLOOKUP(L4,B:C,2,)</f>
        <v>770</v>
      </c>
    </row>
    <row r="5" spans="2:14" ht="30" customHeight="1" x14ac:dyDescent="0.3">
      <c r="B5" s="134">
        <v>2021</v>
      </c>
      <c r="C5" s="125">
        <v>411</v>
      </c>
      <c r="D5" s="125">
        <v>493</v>
      </c>
      <c r="E5" s="126">
        <v>575</v>
      </c>
      <c r="H5" s="6"/>
      <c r="I5" s="6"/>
      <c r="J5" s="6"/>
      <c r="K5" s="6"/>
      <c r="L5" s="6">
        <f>L4-L3</f>
        <v>3</v>
      </c>
      <c r="M5" s="6"/>
    </row>
    <row r="6" spans="2:14" ht="30" customHeight="1" x14ac:dyDescent="0.25">
      <c r="B6" s="134">
        <v>2020</v>
      </c>
      <c r="C6" s="125">
        <v>381</v>
      </c>
      <c r="D6" s="125">
        <v>461</v>
      </c>
      <c r="E6" s="126">
        <v>510</v>
      </c>
      <c r="H6" s="372" t="s">
        <v>260</v>
      </c>
      <c r="I6" s="373"/>
      <c r="J6" s="373"/>
      <c r="K6" s="373"/>
      <c r="L6" s="373"/>
      <c r="M6" s="373"/>
    </row>
    <row r="7" spans="2:14" ht="30" customHeight="1" x14ac:dyDescent="0.25">
      <c r="B7" s="134">
        <v>2019</v>
      </c>
      <c r="C7" s="125">
        <v>309</v>
      </c>
      <c r="D7" s="125">
        <v>350</v>
      </c>
      <c r="E7" s="126">
        <v>404</v>
      </c>
      <c r="H7" s="373"/>
      <c r="I7" s="373"/>
      <c r="J7" s="373"/>
      <c r="K7" s="373"/>
      <c r="L7" s="373"/>
      <c r="M7" s="373"/>
    </row>
    <row r="8" spans="2:14" ht="30" customHeight="1" x14ac:dyDescent="0.3">
      <c r="B8" s="134">
        <v>2018</v>
      </c>
      <c r="C8" s="125">
        <v>306</v>
      </c>
      <c r="D8" s="125">
        <v>377</v>
      </c>
      <c r="E8" s="126">
        <v>427</v>
      </c>
      <c r="H8" s="6"/>
      <c r="I8" s="6"/>
      <c r="J8" s="6"/>
      <c r="K8" s="6"/>
      <c r="L8" s="6"/>
      <c r="M8" s="6"/>
    </row>
    <row r="9" spans="2:14" ht="30" customHeight="1" x14ac:dyDescent="0.25">
      <c r="B9" s="134">
        <v>2017</v>
      </c>
      <c r="C9" s="125">
        <v>306</v>
      </c>
      <c r="D9" s="125">
        <v>364</v>
      </c>
      <c r="E9" s="126">
        <v>408</v>
      </c>
      <c r="H9" s="15" t="s">
        <v>258</v>
      </c>
      <c r="I9" s="15"/>
      <c r="J9" s="15"/>
      <c r="K9" s="16"/>
      <c r="L9" s="17" t="s">
        <v>202</v>
      </c>
      <c r="M9" s="136">
        <f>M4/M3</f>
        <v>2.0209973753280841</v>
      </c>
      <c r="N9" s="189">
        <f>M9-1</f>
        <v>1.0209973753280841</v>
      </c>
    </row>
    <row r="10" spans="2:14" ht="30" customHeight="1" x14ac:dyDescent="0.25">
      <c r="B10" s="134">
        <v>2016</v>
      </c>
      <c r="C10" s="125">
        <v>309</v>
      </c>
      <c r="D10" s="125">
        <v>347</v>
      </c>
      <c r="E10" s="126">
        <v>405</v>
      </c>
    </row>
    <row r="11" spans="2:14" ht="30" customHeight="1" x14ac:dyDescent="0.25">
      <c r="B11" s="134">
        <v>2015</v>
      </c>
      <c r="C11" s="125">
        <v>202</v>
      </c>
      <c r="D11" s="125">
        <v>221</v>
      </c>
      <c r="E11" s="126">
        <v>306</v>
      </c>
      <c r="I11" s="137" t="s">
        <v>261</v>
      </c>
    </row>
    <row r="12" spans="2:14" ht="30" customHeight="1" x14ac:dyDescent="0.25">
      <c r="B12" s="134">
        <v>2014</v>
      </c>
      <c r="C12" s="125">
        <v>167</v>
      </c>
      <c r="D12" s="125">
        <v>215</v>
      </c>
      <c r="E12" s="126">
        <v>265</v>
      </c>
      <c r="H12" s="124" t="s">
        <v>257</v>
      </c>
    </row>
    <row r="13" spans="2:14" ht="30" customHeight="1" x14ac:dyDescent="0.25">
      <c r="B13" s="134">
        <v>2013</v>
      </c>
      <c r="C13" s="125">
        <v>155</v>
      </c>
      <c r="D13" s="125">
        <v>217</v>
      </c>
      <c r="E13" s="126">
        <v>254</v>
      </c>
      <c r="H13" s="370" t="s">
        <v>332</v>
      </c>
      <c r="I13" s="371"/>
      <c r="J13" s="371"/>
      <c r="K13" s="371"/>
      <c r="L13" s="371"/>
      <c r="M13" s="371"/>
    </row>
    <row r="14" spans="2:14" ht="30" customHeight="1" x14ac:dyDescent="0.25">
      <c r="B14" s="134">
        <v>2012</v>
      </c>
      <c r="C14" s="125">
        <v>156</v>
      </c>
      <c r="D14" s="125">
        <v>206</v>
      </c>
      <c r="E14" s="126">
        <v>251</v>
      </c>
      <c r="H14" s="371"/>
      <c r="I14" s="371"/>
      <c r="J14" s="371"/>
      <c r="K14" s="371"/>
      <c r="L14" s="371"/>
      <c r="M14" s="371"/>
    </row>
    <row r="15" spans="2:14" ht="30" customHeight="1" x14ac:dyDescent="0.25">
      <c r="B15" s="134">
        <v>2011</v>
      </c>
      <c r="C15" s="125">
        <v>156</v>
      </c>
      <c r="D15" s="125">
        <v>219</v>
      </c>
      <c r="E15" s="126">
        <v>249</v>
      </c>
    </row>
    <row r="16" spans="2:14" ht="30" customHeight="1" x14ac:dyDescent="0.35">
      <c r="B16" s="134">
        <v>2010</v>
      </c>
      <c r="C16" s="125">
        <v>149</v>
      </c>
      <c r="D16" s="125">
        <v>211</v>
      </c>
      <c r="E16" s="126">
        <v>239</v>
      </c>
      <c r="H16" s="118" t="s">
        <v>259</v>
      </c>
      <c r="I16" s="118"/>
      <c r="J16" s="118"/>
      <c r="K16" s="119"/>
      <c r="L16" s="120" t="s">
        <v>202</v>
      </c>
      <c r="M16" s="11">
        <f>(M4-M3)/M3</f>
        <v>1.0209973753280841</v>
      </c>
    </row>
    <row r="17" spans="2:14" ht="30" customHeight="1" x14ac:dyDescent="0.25">
      <c r="B17" s="134">
        <v>2009</v>
      </c>
      <c r="C17" s="125">
        <v>151</v>
      </c>
      <c r="D17" s="125">
        <v>222</v>
      </c>
      <c r="E17" s="126">
        <v>248</v>
      </c>
    </row>
    <row r="18" spans="2:14" ht="30" customHeight="1" x14ac:dyDescent="0.3">
      <c r="B18" s="134">
        <v>2008</v>
      </c>
      <c r="C18" s="125">
        <v>129</v>
      </c>
      <c r="D18" s="125">
        <v>183</v>
      </c>
      <c r="E18" s="126">
        <v>233</v>
      </c>
      <c r="H18" s="12"/>
      <c r="I18" s="13" t="s">
        <v>263</v>
      </c>
      <c r="J18" s="14"/>
      <c r="K18" s="14"/>
      <c r="L18" s="14"/>
      <c r="M18" s="12"/>
      <c r="N18" s="6"/>
    </row>
    <row r="19" spans="2:14" ht="30" customHeight="1" x14ac:dyDescent="0.3">
      <c r="B19" s="134">
        <v>2007</v>
      </c>
      <c r="C19" s="125">
        <v>127</v>
      </c>
      <c r="D19" s="125">
        <v>175</v>
      </c>
      <c r="E19" s="126">
        <v>255</v>
      </c>
      <c r="H19" s="6"/>
      <c r="I19" s="6"/>
      <c r="J19" s="6"/>
      <c r="K19" s="6"/>
      <c r="L19" s="6"/>
      <c r="M19" s="6"/>
      <c r="N19" s="6"/>
    </row>
    <row r="20" spans="2:14" ht="30" customHeight="1" x14ac:dyDescent="0.3">
      <c r="B20" s="134">
        <v>2006</v>
      </c>
      <c r="C20" s="125">
        <v>128</v>
      </c>
      <c r="D20" s="125">
        <v>167</v>
      </c>
      <c r="E20" s="126">
        <v>248</v>
      </c>
      <c r="H20" s="367" t="s">
        <v>262</v>
      </c>
      <c r="I20" s="368"/>
      <c r="J20" s="368"/>
      <c r="K20" s="368"/>
      <c r="L20" s="368"/>
      <c r="M20" s="368"/>
      <c r="N20" s="6"/>
    </row>
    <row r="21" spans="2:14" ht="30" customHeight="1" x14ac:dyDescent="0.3">
      <c r="B21" s="134">
        <v>2005</v>
      </c>
      <c r="C21" s="125">
        <v>132</v>
      </c>
      <c r="D21" s="125">
        <v>210</v>
      </c>
      <c r="E21" s="126">
        <v>252</v>
      </c>
      <c r="H21" s="368"/>
      <c r="I21" s="368"/>
      <c r="J21" s="368"/>
      <c r="K21" s="368"/>
      <c r="L21" s="368"/>
      <c r="M21" s="368"/>
      <c r="N21" s="6"/>
    </row>
    <row r="22" spans="2:14" ht="30" customHeight="1" x14ac:dyDescent="0.3">
      <c r="B22" s="134">
        <v>2004</v>
      </c>
      <c r="C22" s="125">
        <v>136</v>
      </c>
      <c r="D22" s="125">
        <v>178</v>
      </c>
      <c r="E22" s="126">
        <v>258</v>
      </c>
      <c r="H22" s="6"/>
      <c r="I22" s="6"/>
      <c r="J22" s="6"/>
      <c r="K22" s="6"/>
      <c r="L22" s="6"/>
      <c r="M22" s="6"/>
      <c r="N22" s="6"/>
    </row>
    <row r="23" spans="2:14" ht="30" customHeight="1" x14ac:dyDescent="0.35">
      <c r="B23" s="134">
        <v>2003</v>
      </c>
      <c r="C23" s="125">
        <v>196</v>
      </c>
      <c r="D23" s="125">
        <v>168</v>
      </c>
      <c r="E23" s="126">
        <v>240</v>
      </c>
      <c r="H23" s="118" t="s">
        <v>206</v>
      </c>
      <c r="I23" s="118"/>
      <c r="J23" s="118"/>
      <c r="K23" s="119"/>
      <c r="L23" s="120" t="s">
        <v>202</v>
      </c>
      <c r="M23" s="191">
        <f>(M9^(1/L5))-1</f>
        <v>0.26431488162087025</v>
      </c>
      <c r="N23" s="6"/>
    </row>
    <row r="24" spans="2:14" ht="30" customHeight="1" x14ac:dyDescent="0.3">
      <c r="B24" s="134">
        <v>2002</v>
      </c>
      <c r="C24" s="125">
        <v>126</v>
      </c>
      <c r="D24" s="125">
        <v>129</v>
      </c>
      <c r="E24" s="126">
        <v>201</v>
      </c>
      <c r="H24" s="6"/>
      <c r="I24" s="6"/>
      <c r="J24" s="6"/>
      <c r="K24" s="6"/>
      <c r="L24" s="6"/>
      <c r="M24" s="6"/>
      <c r="N24" s="6"/>
    </row>
    <row r="25" spans="2:14" ht="30" customHeight="1" x14ac:dyDescent="0.3">
      <c r="B25" s="135">
        <v>2001</v>
      </c>
      <c r="C25" s="127">
        <v>113</v>
      </c>
      <c r="D25" s="127">
        <v>100</v>
      </c>
      <c r="E25" s="128">
        <v>163</v>
      </c>
      <c r="H25" s="6"/>
      <c r="I25" s="6"/>
      <c r="J25" s="6"/>
      <c r="K25" s="6"/>
      <c r="L25" s="6"/>
      <c r="M25" s="6"/>
      <c r="N25" s="6"/>
    </row>
    <row r="26" spans="2:14" ht="30" customHeight="1" x14ac:dyDescent="0.3">
      <c r="H26" s="379" t="s">
        <v>325</v>
      </c>
      <c r="I26" s="380"/>
      <c r="J26" s="380"/>
      <c r="K26" s="380"/>
      <c r="L26" s="380"/>
      <c r="M26" s="380"/>
      <c r="N26" s="6"/>
    </row>
    <row r="27" spans="2:14" ht="30" customHeight="1" x14ac:dyDescent="0.3">
      <c r="H27" s="380"/>
      <c r="I27" s="380"/>
      <c r="J27" s="380"/>
      <c r="K27" s="380"/>
      <c r="L27" s="380"/>
      <c r="M27" s="380"/>
      <c r="N27" s="6"/>
    </row>
    <row r="28" spans="2:14" ht="30" customHeight="1" x14ac:dyDescent="0.3">
      <c r="H28" s="6"/>
      <c r="I28" s="6"/>
      <c r="J28" s="6"/>
      <c r="K28" s="6"/>
      <c r="L28" s="6"/>
      <c r="M28" s="6"/>
      <c r="N28" s="6"/>
    </row>
    <row r="29" spans="2:14" ht="30" customHeight="1" x14ac:dyDescent="0.35">
      <c r="H29" s="15" t="s">
        <v>327</v>
      </c>
      <c r="I29" s="15"/>
      <c r="J29" s="15"/>
      <c r="K29" s="15"/>
      <c r="L29" s="117"/>
      <c r="M29" s="190">
        <f>(1+M23)^2</f>
        <v>1.5984921198879951</v>
      </c>
      <c r="N29" s="188"/>
    </row>
    <row r="30" spans="2:14" ht="30" customHeight="1" x14ac:dyDescent="0.3">
      <c r="H30" s="6"/>
      <c r="I30" s="25" t="s">
        <v>333</v>
      </c>
      <c r="J30" s="6"/>
      <c r="K30" s="6"/>
      <c r="L30" s="6"/>
      <c r="M30" s="6"/>
      <c r="N30" s="6"/>
    </row>
    <row r="32" spans="2:14" ht="30" customHeight="1" x14ac:dyDescent="0.25">
      <c r="H32" s="178" t="s">
        <v>321</v>
      </c>
      <c r="I32" s="179"/>
      <c r="J32" s="179"/>
      <c r="K32" s="381">
        <f>'Sample BOQ'!H135</f>
        <v>2613149343.6884999</v>
      </c>
      <c r="L32" s="382"/>
    </row>
    <row r="33" spans="8:13" ht="30" customHeight="1" x14ac:dyDescent="0.25">
      <c r="H33" s="178" t="s">
        <v>328</v>
      </c>
      <c r="I33" s="179"/>
      <c r="J33" s="179"/>
      <c r="K33" s="381">
        <f>K32*M29</f>
        <v>4177098633.9765534</v>
      </c>
      <c r="L33" s="382"/>
    </row>
    <row r="34" spans="8:13" ht="30" customHeight="1" x14ac:dyDescent="0.25">
      <c r="H34" s="180"/>
      <c r="I34" s="180"/>
      <c r="J34" s="180"/>
      <c r="K34" s="180"/>
      <c r="L34" s="180"/>
    </row>
    <row r="35" spans="8:13" ht="30" customHeight="1" x14ac:dyDescent="0.25">
      <c r="H35" s="180" t="s">
        <v>322</v>
      </c>
      <c r="I35" s="180"/>
      <c r="J35" s="180"/>
      <c r="K35" s="187">
        <f>M4</f>
        <v>770</v>
      </c>
      <c r="L35" s="186" t="s">
        <v>323</v>
      </c>
    </row>
    <row r="36" spans="8:13" ht="30" customHeight="1" x14ac:dyDescent="0.25">
      <c r="H36" s="178" t="s">
        <v>329</v>
      </c>
      <c r="I36" s="179"/>
      <c r="J36" s="179"/>
      <c r="K36" s="381">
        <f>K33-K32</f>
        <v>1563949290.2880535</v>
      </c>
      <c r="L36" s="382"/>
    </row>
    <row r="37" spans="8:13" ht="30" customHeight="1" x14ac:dyDescent="0.25">
      <c r="H37" s="183" t="s">
        <v>330</v>
      </c>
      <c r="I37" s="184"/>
      <c r="J37" s="185"/>
      <c r="K37" s="381">
        <f>K36/K35</f>
        <v>2031102.9744000696</v>
      </c>
      <c r="L37" s="382"/>
    </row>
    <row r="38" spans="8:13" ht="30" customHeight="1" x14ac:dyDescent="0.25">
      <c r="H38" s="183" t="s">
        <v>324</v>
      </c>
      <c r="I38" s="184"/>
      <c r="J38" s="185"/>
      <c r="K38" s="381">
        <f>K32/K35</f>
        <v>3393700.4463487011</v>
      </c>
      <c r="L38" s="382"/>
      <c r="M38" s="181">
        <f>K37/K38</f>
        <v>0.59849211988799522</v>
      </c>
    </row>
    <row r="40" spans="8:13" ht="30" customHeight="1" x14ac:dyDescent="0.25">
      <c r="K40" s="378"/>
      <c r="L40" s="378"/>
      <c r="M40" s="181"/>
    </row>
    <row r="41" spans="8:13" ht="30" customHeight="1" x14ac:dyDescent="0.25">
      <c r="K41" s="378"/>
      <c r="L41" s="378"/>
    </row>
  </sheetData>
  <mergeCells count="12">
    <mergeCell ref="M1:N1"/>
    <mergeCell ref="K40:L40"/>
    <mergeCell ref="K41:L41"/>
    <mergeCell ref="H6:M7"/>
    <mergeCell ref="H13:M14"/>
    <mergeCell ref="H20:M21"/>
    <mergeCell ref="H26:M27"/>
    <mergeCell ref="K32:L32"/>
    <mergeCell ref="K33:L33"/>
    <mergeCell ref="K36:L36"/>
    <mergeCell ref="K37:L37"/>
    <mergeCell ref="K38:L38"/>
  </mergeCells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A786C-2C4D-44A4-988D-B1D68D4A517D}">
  <dimension ref="B1:I15"/>
  <sheetViews>
    <sheetView showGridLines="0" showRowColHeaders="0" view="pageBreakPreview" zoomScaleNormal="100" zoomScaleSheetLayoutView="100" workbookViewId="0">
      <pane ySplit="2" topLeftCell="A3" activePane="bottomLeft" state="frozen"/>
      <selection pane="bottomLeft" activeCell="D7" sqref="D7"/>
    </sheetView>
  </sheetViews>
  <sheetFormatPr defaultRowHeight="18" x14ac:dyDescent="0.25"/>
  <cols>
    <col min="1" max="1" width="9.140625" style="212" customWidth="1"/>
    <col min="2" max="2" width="7" style="212" customWidth="1"/>
    <col min="3" max="3" width="21.28515625" style="212" customWidth="1"/>
    <col min="4" max="4" width="69.28515625" style="286" customWidth="1"/>
    <col min="5" max="5" width="9.140625" style="213" customWidth="1"/>
    <col min="6" max="7" width="20.5703125" style="213" customWidth="1"/>
    <col min="8" max="9" width="9.42578125" style="213" customWidth="1"/>
    <col min="10" max="16384" width="9.140625" style="212"/>
  </cols>
  <sheetData>
    <row r="1" spans="2:9" ht="18.75" thickBot="1" x14ac:dyDescent="0.3"/>
    <row r="2" spans="2:9" s="286" customFormat="1" ht="36.75" thickBot="1" x14ac:dyDescent="0.3">
      <c r="B2" s="344" t="s">
        <v>128</v>
      </c>
      <c r="C2" s="344" t="s">
        <v>349</v>
      </c>
      <c r="D2" s="344" t="s">
        <v>410</v>
      </c>
      <c r="E2" s="344" t="s">
        <v>411</v>
      </c>
      <c r="F2" s="344" t="s">
        <v>412</v>
      </c>
      <c r="G2" s="344" t="s">
        <v>413</v>
      </c>
      <c r="H2" s="344" t="s">
        <v>414</v>
      </c>
      <c r="I2" s="344" t="s">
        <v>415</v>
      </c>
    </row>
    <row r="3" spans="2:9" ht="27" customHeight="1" x14ac:dyDescent="0.25">
      <c r="B3" s="341">
        <v>1</v>
      </c>
      <c r="C3" s="342" t="s">
        <v>353</v>
      </c>
      <c r="D3" s="343" t="s">
        <v>416</v>
      </c>
      <c r="E3" s="341">
        <v>2</v>
      </c>
      <c r="F3" s="341"/>
      <c r="G3" s="341"/>
      <c r="H3" s="341">
        <v>100</v>
      </c>
      <c r="I3" s="341">
        <f>ROUND(H3/7,0)</f>
        <v>14</v>
      </c>
    </row>
    <row r="4" spans="2:9" ht="65.25" customHeight="1" x14ac:dyDescent="0.25">
      <c r="B4" s="287">
        <v>2</v>
      </c>
      <c r="C4" s="288" t="s">
        <v>132</v>
      </c>
      <c r="D4" s="289" t="s">
        <v>417</v>
      </c>
      <c r="E4" s="287">
        <v>1</v>
      </c>
      <c r="F4" s="287"/>
      <c r="G4" s="287"/>
      <c r="H4" s="287">
        <v>80</v>
      </c>
      <c r="I4" s="287">
        <f t="shared" ref="I4:I11" si="0">ROUND(H4/7,0)</f>
        <v>11</v>
      </c>
    </row>
    <row r="5" spans="2:9" ht="24.75" customHeight="1" x14ac:dyDescent="0.25">
      <c r="B5" s="287">
        <v>3</v>
      </c>
      <c r="C5" s="288" t="s">
        <v>418</v>
      </c>
      <c r="D5" s="289" t="s">
        <v>134</v>
      </c>
      <c r="E5" s="287">
        <v>1</v>
      </c>
      <c r="F5" s="287"/>
      <c r="G5" s="287"/>
      <c r="H5" s="287">
        <v>100</v>
      </c>
      <c r="I5" s="287">
        <f t="shared" si="0"/>
        <v>14</v>
      </c>
    </row>
    <row r="6" spans="2:9" ht="24.75" customHeight="1" x14ac:dyDescent="0.25">
      <c r="B6" s="287">
        <v>4</v>
      </c>
      <c r="C6" s="288" t="s">
        <v>361</v>
      </c>
      <c r="D6" s="289" t="s">
        <v>419</v>
      </c>
      <c r="E6" s="287">
        <v>1</v>
      </c>
      <c r="F6" s="287"/>
      <c r="G6" s="287"/>
      <c r="H6" s="287">
        <v>140</v>
      </c>
      <c r="I6" s="287">
        <f t="shared" si="0"/>
        <v>20</v>
      </c>
    </row>
    <row r="7" spans="2:9" ht="40.5" customHeight="1" x14ac:dyDescent="0.25">
      <c r="B7" s="287">
        <v>5</v>
      </c>
      <c r="C7" s="288" t="s">
        <v>133</v>
      </c>
      <c r="D7" s="289" t="s">
        <v>420</v>
      </c>
      <c r="E7" s="287">
        <v>1</v>
      </c>
      <c r="F7" s="287"/>
      <c r="G7" s="287"/>
      <c r="H7" s="287">
        <v>140</v>
      </c>
      <c r="I7" s="287">
        <f t="shared" si="0"/>
        <v>20</v>
      </c>
    </row>
    <row r="8" spans="2:9" ht="24.75" customHeight="1" x14ac:dyDescent="0.25">
      <c r="B8" s="287">
        <v>6</v>
      </c>
      <c r="C8" s="288" t="s">
        <v>362</v>
      </c>
      <c r="D8" s="289" t="s">
        <v>421</v>
      </c>
      <c r="E8" s="287">
        <v>1</v>
      </c>
      <c r="F8" s="287"/>
      <c r="G8" s="287"/>
      <c r="H8" s="287">
        <v>100</v>
      </c>
      <c r="I8" s="287">
        <f t="shared" si="0"/>
        <v>14</v>
      </c>
    </row>
    <row r="9" spans="2:9" ht="24.75" customHeight="1" x14ac:dyDescent="0.25">
      <c r="B9" s="287">
        <v>7</v>
      </c>
      <c r="C9" s="288" t="s">
        <v>139</v>
      </c>
      <c r="D9" s="289" t="s">
        <v>422</v>
      </c>
      <c r="E9" s="287">
        <v>1</v>
      </c>
      <c r="F9" s="287"/>
      <c r="G9" s="287"/>
      <c r="H9" s="287">
        <v>100</v>
      </c>
      <c r="I9" s="287">
        <f t="shared" si="0"/>
        <v>14</v>
      </c>
    </row>
    <row r="10" spans="2:9" ht="24.75" customHeight="1" x14ac:dyDescent="0.25">
      <c r="B10" s="287">
        <v>8</v>
      </c>
      <c r="C10" s="288" t="s">
        <v>355</v>
      </c>
      <c r="D10" s="289" t="s">
        <v>423</v>
      </c>
      <c r="E10" s="287">
        <v>1</v>
      </c>
      <c r="F10" s="287"/>
      <c r="G10" s="287"/>
      <c r="H10" s="287">
        <v>140</v>
      </c>
      <c r="I10" s="287">
        <f t="shared" si="0"/>
        <v>20</v>
      </c>
    </row>
    <row r="11" spans="2:9" x14ac:dyDescent="0.25">
      <c r="B11" s="287">
        <v>9</v>
      </c>
      <c r="C11" s="288" t="s">
        <v>363</v>
      </c>
      <c r="D11" s="289" t="s">
        <v>424</v>
      </c>
      <c r="E11" s="287">
        <v>1</v>
      </c>
      <c r="F11" s="287"/>
      <c r="G11" s="287"/>
      <c r="H11" s="287">
        <v>100</v>
      </c>
      <c r="I11" s="287">
        <f t="shared" si="0"/>
        <v>14</v>
      </c>
    </row>
    <row r="12" spans="2:9" ht="24" customHeight="1" x14ac:dyDescent="0.25">
      <c r="B12" s="287">
        <v>10</v>
      </c>
      <c r="C12" s="288" t="s">
        <v>354</v>
      </c>
      <c r="D12" s="289"/>
      <c r="E12" s="287">
        <v>1</v>
      </c>
      <c r="F12" s="287"/>
      <c r="G12" s="287"/>
      <c r="H12" s="287">
        <v>140</v>
      </c>
      <c r="I12" s="287">
        <f>ROUND(H12/7,0)</f>
        <v>20</v>
      </c>
    </row>
    <row r="13" spans="2:9" ht="24" customHeight="1" x14ac:dyDescent="0.25">
      <c r="B13" s="287">
        <v>11</v>
      </c>
      <c r="C13" s="288" t="s">
        <v>425</v>
      </c>
      <c r="D13" s="289" t="s">
        <v>426</v>
      </c>
      <c r="E13" s="287">
        <v>1</v>
      </c>
      <c r="F13" s="287"/>
      <c r="G13" s="287"/>
      <c r="H13" s="287">
        <v>100</v>
      </c>
      <c r="I13" s="287">
        <f>ROUND(H13/7,0)</f>
        <v>14</v>
      </c>
    </row>
    <row r="14" spans="2:9" ht="24" customHeight="1" x14ac:dyDescent="0.25">
      <c r="B14" s="287">
        <v>12</v>
      </c>
      <c r="C14" s="288" t="s">
        <v>129</v>
      </c>
      <c r="D14" s="289" t="s">
        <v>427</v>
      </c>
      <c r="E14" s="287">
        <v>1</v>
      </c>
      <c r="F14" s="287"/>
      <c r="G14" s="287"/>
      <c r="H14" s="287">
        <v>45</v>
      </c>
      <c r="I14" s="287">
        <f>ROUND(H14/7,0)</f>
        <v>6</v>
      </c>
    </row>
    <row r="15" spans="2:9" x14ac:dyDescent="0.25">
      <c r="B15" s="286"/>
      <c r="C15" s="286"/>
    </row>
  </sheetData>
  <pageMargins left="0.7" right="0.7" top="0.75" bottom="0.75" header="0.3" footer="0.3"/>
  <pageSetup scale="5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F67DA-3A80-44AB-A920-EBDD2D7AE808}">
  <dimension ref="A1:K135"/>
  <sheetViews>
    <sheetView showGridLines="0" zoomScaleNormal="100" zoomScaleSheetLayoutView="100" workbookViewId="0">
      <pane ySplit="1" topLeftCell="A125" activePane="bottomLeft" state="frozen"/>
      <selection activeCell="F14" sqref="F14"/>
      <selection pane="bottomLeft" activeCell="C1" sqref="C1"/>
    </sheetView>
  </sheetViews>
  <sheetFormatPr defaultRowHeight="15" outlineLevelRow="1" outlineLevelCol="1" x14ac:dyDescent="0.25"/>
  <cols>
    <col min="1" max="1" width="8.140625" style="100" bestFit="1" customWidth="1"/>
    <col min="2" max="2" width="58.140625" style="2" customWidth="1"/>
    <col min="3" max="3" width="12.28515625" style="1" customWidth="1"/>
    <col min="4" max="4" width="8.42578125" style="3" bestFit="1" customWidth="1"/>
    <col min="5" max="5" width="16" customWidth="1"/>
    <col min="6" max="6" width="24.5703125" style="1" customWidth="1"/>
    <col min="7" max="7" width="23.42578125" style="1" customWidth="1" outlineLevel="1"/>
    <col min="8" max="8" width="25" style="1" customWidth="1" outlineLevel="1"/>
    <col min="9" max="9" width="23.42578125" style="1" customWidth="1" outlineLevel="1"/>
    <col min="10" max="11" width="9.140625" style="1" customWidth="1" outlineLevel="1"/>
    <col min="12" max="16384" width="9.140625" style="1"/>
  </cols>
  <sheetData>
    <row r="1" spans="1:11" s="27" customFormat="1" ht="31.5" customHeight="1" x14ac:dyDescent="0.3">
      <c r="A1" s="99"/>
      <c r="B1" s="101"/>
      <c r="D1" s="26"/>
      <c r="E1" s="350" t="s">
        <v>226</v>
      </c>
      <c r="F1" s="350"/>
    </row>
    <row r="2" spans="1:11" ht="27" customHeight="1" x14ac:dyDescent="0.25">
      <c r="A2" s="144" t="s">
        <v>0</v>
      </c>
      <c r="B2" s="145" t="s">
        <v>1</v>
      </c>
      <c r="C2" s="146" t="s">
        <v>3</v>
      </c>
      <c r="D2" s="146" t="s">
        <v>2</v>
      </c>
      <c r="E2" s="146" t="s">
        <v>4</v>
      </c>
      <c r="F2" s="146" t="s">
        <v>5</v>
      </c>
      <c r="G2" s="146" t="s">
        <v>115</v>
      </c>
      <c r="H2" s="147" t="s">
        <v>117</v>
      </c>
      <c r="J2" s="1" t="s">
        <v>217</v>
      </c>
      <c r="K2" s="5">
        <f>'Overhead Pricing'!E105</f>
        <v>1.2051277177731048</v>
      </c>
    </row>
    <row r="3" spans="1:11" ht="27" customHeight="1" x14ac:dyDescent="0.25">
      <c r="A3" s="152"/>
      <c r="B3" s="153"/>
      <c r="C3" s="154"/>
      <c r="D3" s="155"/>
      <c r="E3" s="156"/>
      <c r="F3" s="156"/>
      <c r="G3" s="156"/>
      <c r="H3" s="157"/>
      <c r="J3" s="1" t="s">
        <v>218</v>
      </c>
      <c r="K3" s="5">
        <f>'Overhead Pricing'!C93</f>
        <v>0.88888888888888884</v>
      </c>
    </row>
    <row r="4" spans="1:11" ht="27" customHeight="1" outlineLevel="1" x14ac:dyDescent="0.25">
      <c r="A4" s="158"/>
      <c r="B4" s="159" t="s">
        <v>237</v>
      </c>
      <c r="C4" s="160"/>
      <c r="D4" s="161"/>
      <c r="E4" s="162"/>
      <c r="F4" s="162"/>
      <c r="G4" s="162"/>
      <c r="H4" s="163"/>
      <c r="K4" s="5"/>
    </row>
    <row r="5" spans="1:11" ht="27" customHeight="1" outlineLevel="1" x14ac:dyDescent="0.25">
      <c r="A5" s="158" t="s">
        <v>252</v>
      </c>
      <c r="B5" s="159" t="s">
        <v>232</v>
      </c>
      <c r="C5" s="160"/>
      <c r="D5" s="161"/>
      <c r="E5" s="162"/>
      <c r="F5" s="162"/>
      <c r="G5" s="162"/>
      <c r="H5" s="163"/>
      <c r="K5" s="5"/>
    </row>
    <row r="6" spans="1:11" ht="27" customHeight="1" outlineLevel="1" x14ac:dyDescent="0.25">
      <c r="A6" s="158" t="s">
        <v>238</v>
      </c>
      <c r="B6" s="164" t="s">
        <v>233</v>
      </c>
      <c r="C6" s="160"/>
      <c r="D6" s="161" t="s">
        <v>242</v>
      </c>
      <c r="E6" s="162"/>
      <c r="F6" s="162"/>
      <c r="G6" s="162"/>
      <c r="H6" s="165">
        <v>15000000</v>
      </c>
      <c r="K6" s="5"/>
    </row>
    <row r="7" spans="1:11" ht="27" customHeight="1" outlineLevel="1" x14ac:dyDescent="0.25">
      <c r="A7" s="158" t="s">
        <v>239</v>
      </c>
      <c r="B7" s="164" t="s">
        <v>234</v>
      </c>
      <c r="C7" s="166">
        <v>2</v>
      </c>
      <c r="D7" s="161" t="s">
        <v>242</v>
      </c>
      <c r="E7" s="160"/>
      <c r="F7" s="162"/>
      <c r="G7" s="160">
        <v>36000000</v>
      </c>
      <c r="H7" s="165">
        <f>'Sample BOQ'!$G7*'Sample BOQ'!$C7</f>
        <v>72000000</v>
      </c>
      <c r="K7" s="5"/>
    </row>
    <row r="8" spans="1:11" ht="27" customHeight="1" outlineLevel="1" x14ac:dyDescent="0.25">
      <c r="A8" s="158" t="s">
        <v>240</v>
      </c>
      <c r="B8" s="164" t="s">
        <v>235</v>
      </c>
      <c r="C8" s="160"/>
      <c r="D8" s="161" t="s">
        <v>242</v>
      </c>
      <c r="E8" s="162"/>
      <c r="F8" s="162"/>
      <c r="G8" s="162"/>
      <c r="H8" s="165">
        <v>50000000</v>
      </c>
      <c r="K8" s="5"/>
    </row>
    <row r="9" spans="1:11" ht="27" customHeight="1" outlineLevel="1" x14ac:dyDescent="0.25">
      <c r="A9" s="158" t="s">
        <v>241</v>
      </c>
      <c r="B9" s="164" t="s">
        <v>236</v>
      </c>
      <c r="C9" s="160"/>
      <c r="D9" s="161" t="s">
        <v>242</v>
      </c>
      <c r="E9" s="162"/>
      <c r="F9" s="162"/>
      <c r="G9" s="162"/>
      <c r="H9" s="165">
        <v>8000000</v>
      </c>
      <c r="K9" s="5"/>
    </row>
    <row r="10" spans="1:11" ht="27" customHeight="1" outlineLevel="1" x14ac:dyDescent="0.25">
      <c r="A10" s="158"/>
      <c r="B10" s="164"/>
      <c r="C10" s="160"/>
      <c r="D10" s="161"/>
      <c r="E10" s="162"/>
      <c r="F10" s="162"/>
      <c r="G10" s="162"/>
      <c r="H10" s="163"/>
      <c r="K10" s="5"/>
    </row>
    <row r="11" spans="1:11" ht="27" customHeight="1" outlineLevel="1" x14ac:dyDescent="0.25">
      <c r="A11" s="152"/>
      <c r="B11" s="167" t="s">
        <v>116</v>
      </c>
      <c r="C11" s="154"/>
      <c r="D11" s="155"/>
      <c r="E11" s="156"/>
      <c r="F11" s="156">
        <v>0</v>
      </c>
      <c r="G11" s="156"/>
      <c r="H11" s="168">
        <f>SUBTOTAL(109,H3:H10)</f>
        <v>145000000</v>
      </c>
      <c r="K11" s="5"/>
    </row>
    <row r="12" spans="1:11" ht="19.5" customHeight="1" x14ac:dyDescent="0.25">
      <c r="A12" s="152"/>
      <c r="B12" s="153"/>
      <c r="C12" s="154"/>
      <c r="D12" s="155"/>
      <c r="E12" s="156"/>
      <c r="F12" s="156"/>
      <c r="G12" s="156"/>
      <c r="H12" s="157"/>
    </row>
    <row r="13" spans="1:11" ht="19.5" customHeight="1" outlineLevel="1" x14ac:dyDescent="0.25">
      <c r="A13" s="158"/>
      <c r="B13" s="159" t="s">
        <v>113</v>
      </c>
      <c r="C13" s="162"/>
      <c r="D13" s="161"/>
      <c r="E13" s="162"/>
      <c r="F13" s="162"/>
      <c r="G13" s="162"/>
      <c r="H13" s="163"/>
    </row>
    <row r="14" spans="1:11" ht="19.5" customHeight="1" outlineLevel="1" x14ac:dyDescent="0.25">
      <c r="A14" s="158"/>
      <c r="B14" s="159"/>
      <c r="C14" s="162"/>
      <c r="D14" s="161"/>
      <c r="E14" s="162"/>
      <c r="F14" s="162"/>
      <c r="G14" s="162"/>
      <c r="H14" s="163"/>
    </row>
    <row r="15" spans="1:11" ht="19.5" customHeight="1" outlineLevel="1" x14ac:dyDescent="0.25">
      <c r="A15" s="158"/>
      <c r="B15" s="159" t="s">
        <v>114</v>
      </c>
      <c r="C15" s="162"/>
      <c r="D15" s="161"/>
      <c r="E15" s="162"/>
      <c r="F15" s="162"/>
      <c r="G15" s="162"/>
      <c r="H15" s="163"/>
    </row>
    <row r="16" spans="1:11" ht="19.5" customHeight="1" outlineLevel="1" x14ac:dyDescent="0.25">
      <c r="A16" s="158"/>
      <c r="B16" s="164"/>
      <c r="C16" s="162"/>
      <c r="D16" s="161"/>
      <c r="E16" s="162"/>
      <c r="F16" s="162"/>
      <c r="G16" s="162"/>
      <c r="H16" s="163"/>
    </row>
    <row r="17" spans="1:8" ht="19.5" customHeight="1" outlineLevel="1" x14ac:dyDescent="0.25">
      <c r="A17" s="169" t="s">
        <v>9</v>
      </c>
      <c r="B17" s="159" t="s">
        <v>10</v>
      </c>
      <c r="C17" s="162"/>
      <c r="D17" s="161"/>
      <c r="E17" s="162"/>
      <c r="F17" s="162"/>
      <c r="G17" s="162"/>
      <c r="H17" s="163"/>
    </row>
    <row r="18" spans="1:8" ht="19.5" customHeight="1" outlineLevel="1" x14ac:dyDescent="0.25">
      <c r="A18" s="158"/>
      <c r="B18" s="164"/>
      <c r="C18" s="162"/>
      <c r="D18" s="161"/>
      <c r="E18" s="162"/>
      <c r="F18" s="162"/>
      <c r="G18" s="162"/>
      <c r="H18" s="163"/>
    </row>
    <row r="19" spans="1:8" ht="19.5" customHeight="1" outlineLevel="1" x14ac:dyDescent="0.25">
      <c r="A19" s="169" t="s">
        <v>33</v>
      </c>
      <c r="B19" s="159" t="s">
        <v>34</v>
      </c>
      <c r="C19" s="162"/>
      <c r="D19" s="161"/>
      <c r="E19" s="162"/>
      <c r="F19" s="162"/>
      <c r="G19" s="162"/>
      <c r="H19" s="163"/>
    </row>
    <row r="20" spans="1:8" ht="19.5" customHeight="1" outlineLevel="1" x14ac:dyDescent="0.25">
      <c r="A20" s="158"/>
      <c r="B20" s="164"/>
      <c r="C20" s="162"/>
      <c r="D20" s="161"/>
      <c r="E20" s="162"/>
      <c r="F20" s="162"/>
      <c r="G20" s="162"/>
      <c r="H20" s="163"/>
    </row>
    <row r="21" spans="1:8" ht="19.5" customHeight="1" outlineLevel="1" x14ac:dyDescent="0.25">
      <c r="A21" s="158" t="s">
        <v>35</v>
      </c>
      <c r="B21" s="164" t="s">
        <v>36</v>
      </c>
      <c r="C21" s="160">
        <v>7592</v>
      </c>
      <c r="D21" s="161" t="s">
        <v>11</v>
      </c>
      <c r="E21" s="160">
        <v>2080</v>
      </c>
      <c r="F21" s="160">
        <f>'Sample BOQ'!$E21*'Sample BOQ'!$C21</f>
        <v>15791360</v>
      </c>
      <c r="G21" s="160">
        <f>ROUND('Sample BOQ'!$E21*$K$2,0)</f>
        <v>2507</v>
      </c>
      <c r="H21" s="165">
        <f>'Sample BOQ'!$G21*'Sample BOQ'!$C21</f>
        <v>19033144</v>
      </c>
    </row>
    <row r="22" spans="1:8" ht="19.5" customHeight="1" outlineLevel="1" x14ac:dyDescent="0.25">
      <c r="A22" s="158"/>
      <c r="B22" s="164"/>
      <c r="C22" s="160"/>
      <c r="D22" s="161"/>
      <c r="E22" s="160"/>
      <c r="F22" s="160"/>
      <c r="G22" s="160"/>
      <c r="H22" s="165"/>
    </row>
    <row r="23" spans="1:8" ht="19.5" customHeight="1" outlineLevel="1" x14ac:dyDescent="0.25">
      <c r="A23" s="158" t="s">
        <v>37</v>
      </c>
      <c r="B23" s="164" t="s">
        <v>38</v>
      </c>
      <c r="C23" s="160">
        <v>2</v>
      </c>
      <c r="D23" s="161" t="s">
        <v>11</v>
      </c>
      <c r="E23" s="160">
        <v>18657</v>
      </c>
      <c r="F23" s="160">
        <f>'Sample BOQ'!$E23*'Sample BOQ'!$C23</f>
        <v>37314</v>
      </c>
      <c r="G23" s="160">
        <f>ROUND('Sample BOQ'!$E23*$K$2,0)</f>
        <v>22484</v>
      </c>
      <c r="H23" s="165">
        <f>'Sample BOQ'!$G23*'Sample BOQ'!$C23</f>
        <v>44968</v>
      </c>
    </row>
    <row r="24" spans="1:8" ht="19.5" customHeight="1" outlineLevel="1" x14ac:dyDescent="0.25">
      <c r="A24" s="158"/>
      <c r="B24" s="164"/>
      <c r="C24" s="160"/>
      <c r="D24" s="161"/>
      <c r="E24" s="160"/>
      <c r="F24" s="160"/>
      <c r="G24" s="160"/>
      <c r="H24" s="165"/>
    </row>
    <row r="25" spans="1:8" ht="19.5" customHeight="1" outlineLevel="1" x14ac:dyDescent="0.25">
      <c r="A25" s="158" t="s">
        <v>39</v>
      </c>
      <c r="B25" s="164" t="s">
        <v>40</v>
      </c>
      <c r="C25" s="160">
        <v>3687</v>
      </c>
      <c r="D25" s="161" t="s">
        <v>11</v>
      </c>
      <c r="E25" s="160">
        <v>2714</v>
      </c>
      <c r="F25" s="160">
        <f>'Sample BOQ'!$E25*'Sample BOQ'!$C25</f>
        <v>10006518</v>
      </c>
      <c r="G25" s="160">
        <f>ROUND('Sample BOQ'!$E25*$K$2,0)</f>
        <v>3271</v>
      </c>
      <c r="H25" s="165">
        <f>'Sample BOQ'!$G25*'Sample BOQ'!$C25</f>
        <v>12060177</v>
      </c>
    </row>
    <row r="26" spans="1:8" ht="19.5" customHeight="1" outlineLevel="1" x14ac:dyDescent="0.25">
      <c r="A26" s="158"/>
      <c r="B26" s="164"/>
      <c r="C26" s="160"/>
      <c r="D26" s="161"/>
      <c r="E26" s="160"/>
      <c r="F26" s="160"/>
      <c r="G26" s="160"/>
      <c r="H26" s="165"/>
    </row>
    <row r="27" spans="1:8" ht="19.5" customHeight="1" outlineLevel="1" x14ac:dyDescent="0.25">
      <c r="A27" s="158" t="s">
        <v>12</v>
      </c>
      <c r="B27" s="164" t="s">
        <v>13</v>
      </c>
      <c r="C27" s="160"/>
      <c r="D27" s="161"/>
      <c r="E27" s="160"/>
      <c r="F27" s="160"/>
      <c r="G27" s="160"/>
      <c r="H27" s="165"/>
    </row>
    <row r="28" spans="1:8" ht="19.5" customHeight="1" outlineLevel="1" x14ac:dyDescent="0.25">
      <c r="A28" s="158"/>
      <c r="B28" s="164"/>
      <c r="C28" s="160"/>
      <c r="D28" s="161"/>
      <c r="E28" s="160"/>
      <c r="F28" s="160"/>
      <c r="G28" s="160"/>
      <c r="H28" s="165"/>
    </row>
    <row r="29" spans="1:8" ht="19.5" customHeight="1" outlineLevel="1" x14ac:dyDescent="0.25">
      <c r="A29" s="158" t="s">
        <v>14</v>
      </c>
      <c r="B29" s="164" t="s">
        <v>15</v>
      </c>
      <c r="C29" s="160">
        <v>7373</v>
      </c>
      <c r="D29" s="161" t="s">
        <v>16</v>
      </c>
      <c r="E29" s="160">
        <v>273</v>
      </c>
      <c r="F29" s="160">
        <f>'Sample BOQ'!$E29*'Sample BOQ'!$C29</f>
        <v>2012829</v>
      </c>
      <c r="G29" s="160">
        <f>ROUND('Sample BOQ'!$E29*$K$2,0)</f>
        <v>329</v>
      </c>
      <c r="H29" s="165">
        <f>'Sample BOQ'!$G29*'Sample BOQ'!$C29</f>
        <v>2425717</v>
      </c>
    </row>
    <row r="30" spans="1:8" ht="19.5" customHeight="1" outlineLevel="1" x14ac:dyDescent="0.25">
      <c r="A30" s="158"/>
      <c r="B30" s="164"/>
      <c r="C30" s="160"/>
      <c r="D30" s="161"/>
      <c r="E30" s="160"/>
      <c r="F30" s="160"/>
      <c r="G30" s="160"/>
      <c r="H30" s="165"/>
    </row>
    <row r="31" spans="1:8" ht="19.5" customHeight="1" outlineLevel="1" x14ac:dyDescent="0.25">
      <c r="A31" s="158" t="s">
        <v>17</v>
      </c>
      <c r="B31" s="164" t="s">
        <v>18</v>
      </c>
      <c r="C31" s="160">
        <v>79680</v>
      </c>
      <c r="D31" s="161" t="s">
        <v>16</v>
      </c>
      <c r="E31" s="160">
        <v>388</v>
      </c>
      <c r="F31" s="160">
        <f>'Sample BOQ'!$E31*'Sample BOQ'!$C31</f>
        <v>30915840</v>
      </c>
      <c r="G31" s="160">
        <f>ROUND('Sample BOQ'!$E31*$K$2,0)</f>
        <v>468</v>
      </c>
      <c r="H31" s="165">
        <f>'Sample BOQ'!$G31*'Sample BOQ'!$C31</f>
        <v>37290240</v>
      </c>
    </row>
    <row r="32" spans="1:8" ht="19.5" customHeight="1" outlineLevel="1" x14ac:dyDescent="0.25">
      <c r="A32" s="158"/>
      <c r="B32" s="164"/>
      <c r="C32" s="160"/>
      <c r="D32" s="161"/>
      <c r="E32" s="160"/>
      <c r="F32" s="160"/>
      <c r="G32" s="160"/>
      <c r="H32" s="165"/>
    </row>
    <row r="33" spans="1:8" ht="19.5" customHeight="1" outlineLevel="1" x14ac:dyDescent="0.25">
      <c r="A33" s="158" t="s">
        <v>19</v>
      </c>
      <c r="B33" s="164" t="s">
        <v>20</v>
      </c>
      <c r="C33" s="160">
        <v>3687</v>
      </c>
      <c r="D33" s="161" t="s">
        <v>11</v>
      </c>
      <c r="E33" s="160">
        <v>1361</v>
      </c>
      <c r="F33" s="160">
        <f>'Sample BOQ'!$E33*'Sample BOQ'!$C33</f>
        <v>5018007</v>
      </c>
      <c r="G33" s="160">
        <f>ROUND('Sample BOQ'!$E33*$K$2,0)</f>
        <v>1640</v>
      </c>
      <c r="H33" s="165">
        <f>'Sample BOQ'!$G33*'Sample BOQ'!$C33</f>
        <v>6046680</v>
      </c>
    </row>
    <row r="34" spans="1:8" ht="19.5" customHeight="1" outlineLevel="1" x14ac:dyDescent="0.25">
      <c r="A34" s="158"/>
      <c r="B34" s="164"/>
      <c r="C34" s="160"/>
      <c r="D34" s="161"/>
      <c r="E34" s="160"/>
      <c r="F34" s="160"/>
      <c r="G34" s="160"/>
      <c r="H34" s="165"/>
    </row>
    <row r="35" spans="1:8" ht="19.5" customHeight="1" outlineLevel="1" x14ac:dyDescent="0.25">
      <c r="A35" s="158" t="s">
        <v>21</v>
      </c>
      <c r="B35" s="164" t="s">
        <v>22</v>
      </c>
      <c r="C35" s="160">
        <v>2</v>
      </c>
      <c r="D35" s="161" t="s">
        <v>11</v>
      </c>
      <c r="E35" s="160">
        <v>8579</v>
      </c>
      <c r="F35" s="160">
        <f>'Sample BOQ'!$E35*'Sample BOQ'!$C35</f>
        <v>17158</v>
      </c>
      <c r="G35" s="160">
        <f>ROUND('Sample BOQ'!$E35*$K$2,0)</f>
        <v>10339</v>
      </c>
      <c r="H35" s="165">
        <f>'Sample BOQ'!$G35*'Sample BOQ'!$C35</f>
        <v>20678</v>
      </c>
    </row>
    <row r="36" spans="1:8" ht="19.5" customHeight="1" outlineLevel="1" x14ac:dyDescent="0.25">
      <c r="A36" s="158"/>
      <c r="B36" s="164"/>
      <c r="C36" s="160"/>
      <c r="D36" s="161"/>
      <c r="E36" s="160"/>
      <c r="F36" s="160"/>
      <c r="G36" s="160"/>
      <c r="H36" s="165"/>
    </row>
    <row r="37" spans="1:8" ht="19.5" customHeight="1" outlineLevel="1" x14ac:dyDescent="0.25">
      <c r="A37" s="169" t="s">
        <v>23</v>
      </c>
      <c r="B37" s="159" t="s">
        <v>24</v>
      </c>
      <c r="C37" s="160"/>
      <c r="D37" s="161"/>
      <c r="E37" s="160"/>
      <c r="F37" s="160"/>
      <c r="G37" s="160"/>
      <c r="H37" s="165"/>
    </row>
    <row r="38" spans="1:8" ht="19.5" customHeight="1" outlineLevel="1" x14ac:dyDescent="0.25">
      <c r="A38" s="169"/>
      <c r="B38" s="159"/>
      <c r="C38" s="160"/>
      <c r="D38" s="161"/>
      <c r="E38" s="160"/>
      <c r="F38" s="160"/>
      <c r="G38" s="160"/>
      <c r="H38" s="165"/>
    </row>
    <row r="39" spans="1:8" ht="19.5" customHeight="1" outlineLevel="1" x14ac:dyDescent="0.25">
      <c r="A39" s="158" t="s">
        <v>25</v>
      </c>
      <c r="B39" s="164" t="s">
        <v>41</v>
      </c>
      <c r="C39" s="160">
        <v>15206</v>
      </c>
      <c r="D39" s="161" t="s">
        <v>11</v>
      </c>
      <c r="E39" s="160">
        <v>6499</v>
      </c>
      <c r="F39" s="160">
        <f>'Sample BOQ'!$E39*'Sample BOQ'!$C39</f>
        <v>98823794</v>
      </c>
      <c r="G39" s="160">
        <f>ROUND('Sample BOQ'!$E39*$K$2,0)</f>
        <v>7832</v>
      </c>
      <c r="H39" s="165">
        <f>'Sample BOQ'!$G39*'Sample BOQ'!$C39</f>
        <v>119093392</v>
      </c>
    </row>
    <row r="40" spans="1:8" ht="19.5" customHeight="1" outlineLevel="1" x14ac:dyDescent="0.25">
      <c r="A40" s="158"/>
      <c r="B40" s="164"/>
      <c r="C40" s="160"/>
      <c r="D40" s="161"/>
      <c r="E40" s="160"/>
      <c r="F40" s="160"/>
      <c r="G40" s="160"/>
      <c r="H40" s="165"/>
    </row>
    <row r="41" spans="1:8" ht="19.5" customHeight="1" outlineLevel="1" x14ac:dyDescent="0.25">
      <c r="A41" s="158" t="s">
        <v>42</v>
      </c>
      <c r="B41" s="164" t="s">
        <v>43</v>
      </c>
      <c r="C41" s="160">
        <v>1099</v>
      </c>
      <c r="D41" s="161" t="s">
        <v>11</v>
      </c>
      <c r="E41" s="160">
        <v>2258</v>
      </c>
      <c r="F41" s="160">
        <f>'Sample BOQ'!$E41*'Sample BOQ'!$C41</f>
        <v>2481542</v>
      </c>
      <c r="G41" s="160">
        <f>ROUND('Sample BOQ'!$E41*$K$2,0)</f>
        <v>2721</v>
      </c>
      <c r="H41" s="165">
        <f>'Sample BOQ'!$G41*'Sample BOQ'!$C41</f>
        <v>2990379</v>
      </c>
    </row>
    <row r="42" spans="1:8" ht="19.5" customHeight="1" outlineLevel="1" x14ac:dyDescent="0.25">
      <c r="A42" s="158"/>
      <c r="B42" s="164"/>
      <c r="C42" s="160"/>
      <c r="D42" s="161"/>
      <c r="E42" s="160"/>
      <c r="F42" s="160"/>
      <c r="G42" s="160"/>
      <c r="H42" s="165"/>
    </row>
    <row r="43" spans="1:8" ht="19.5" customHeight="1" outlineLevel="1" x14ac:dyDescent="0.25">
      <c r="A43" s="158" t="s">
        <v>44</v>
      </c>
      <c r="B43" s="164" t="s">
        <v>45</v>
      </c>
      <c r="C43" s="160">
        <v>1862</v>
      </c>
      <c r="D43" s="161" t="s">
        <v>11</v>
      </c>
      <c r="E43" s="160">
        <v>2420</v>
      </c>
      <c r="F43" s="160">
        <f>'Sample BOQ'!$E43*'Sample BOQ'!$C43</f>
        <v>4506040</v>
      </c>
      <c r="G43" s="160">
        <f>ROUND('Sample BOQ'!$E43*$K$2,0)</f>
        <v>2916</v>
      </c>
      <c r="H43" s="165">
        <f>'Sample BOQ'!$G43*'Sample BOQ'!$C43</f>
        <v>5429592</v>
      </c>
    </row>
    <row r="44" spans="1:8" ht="19.5" customHeight="1" outlineLevel="1" x14ac:dyDescent="0.25">
      <c r="A44" s="158"/>
      <c r="B44" s="164"/>
      <c r="C44" s="160"/>
      <c r="D44" s="161"/>
      <c r="E44" s="160"/>
      <c r="F44" s="160"/>
      <c r="G44" s="160"/>
      <c r="H44" s="165"/>
    </row>
    <row r="45" spans="1:8" ht="19.5" customHeight="1" outlineLevel="1" x14ac:dyDescent="0.25">
      <c r="A45" s="158" t="s">
        <v>26</v>
      </c>
      <c r="B45" s="164" t="s">
        <v>27</v>
      </c>
      <c r="C45" s="160"/>
      <c r="D45" s="161"/>
      <c r="E45" s="160"/>
      <c r="F45" s="160"/>
      <c r="G45" s="160"/>
      <c r="H45" s="165"/>
    </row>
    <row r="46" spans="1:8" ht="19.5" customHeight="1" outlineLevel="1" x14ac:dyDescent="0.25">
      <c r="A46" s="158"/>
      <c r="B46" s="164"/>
      <c r="C46" s="160"/>
      <c r="D46" s="161"/>
      <c r="E46" s="160"/>
      <c r="F46" s="160"/>
      <c r="G46" s="160"/>
      <c r="H46" s="165"/>
    </row>
    <row r="47" spans="1:8" ht="19.5" customHeight="1" outlineLevel="1" x14ac:dyDescent="0.25">
      <c r="A47" s="158" t="s">
        <v>28</v>
      </c>
      <c r="B47" s="164" t="s">
        <v>29</v>
      </c>
      <c r="C47" s="160">
        <v>73110</v>
      </c>
      <c r="D47" s="161" t="s">
        <v>16</v>
      </c>
      <c r="E47" s="160">
        <v>388</v>
      </c>
      <c r="F47" s="160">
        <f>'Sample BOQ'!$E47*'Sample BOQ'!$C47</f>
        <v>28366680</v>
      </c>
      <c r="G47" s="160">
        <f>ROUND('Sample BOQ'!$E47*$K$2,0)</f>
        <v>468</v>
      </c>
      <c r="H47" s="165">
        <f>'Sample BOQ'!$G47*'Sample BOQ'!$C47</f>
        <v>34215480</v>
      </c>
    </row>
    <row r="48" spans="1:8" ht="19.5" customHeight="1" outlineLevel="1" x14ac:dyDescent="0.25">
      <c r="A48" s="158"/>
      <c r="B48" s="164"/>
      <c r="C48" s="160"/>
      <c r="D48" s="161"/>
      <c r="E48" s="160"/>
      <c r="F48" s="160"/>
      <c r="G48" s="160"/>
      <c r="H48" s="165"/>
    </row>
    <row r="49" spans="1:8" ht="19.5" customHeight="1" outlineLevel="1" x14ac:dyDescent="0.25">
      <c r="A49" s="158"/>
      <c r="B49" s="164"/>
      <c r="C49" s="160"/>
      <c r="D49" s="161"/>
      <c r="E49" s="160"/>
      <c r="F49" s="160"/>
      <c r="G49" s="160"/>
      <c r="H49" s="165"/>
    </row>
    <row r="50" spans="1:8" ht="19.5" customHeight="1" outlineLevel="1" x14ac:dyDescent="0.25">
      <c r="A50" s="158"/>
      <c r="B50" s="159" t="s">
        <v>46</v>
      </c>
      <c r="C50" s="160"/>
      <c r="D50" s="161"/>
      <c r="E50" s="160"/>
      <c r="F50" s="160"/>
      <c r="G50" s="160"/>
      <c r="H50" s="165"/>
    </row>
    <row r="51" spans="1:8" ht="19.5" customHeight="1" outlineLevel="1" x14ac:dyDescent="0.25">
      <c r="A51" s="158"/>
      <c r="B51" s="164"/>
      <c r="C51" s="160"/>
      <c r="D51" s="161"/>
      <c r="E51" s="160"/>
      <c r="F51" s="160"/>
      <c r="G51" s="160"/>
      <c r="H51" s="165"/>
    </row>
    <row r="52" spans="1:8" ht="19.5" customHeight="1" outlineLevel="1" x14ac:dyDescent="0.25">
      <c r="A52" s="158" t="s">
        <v>30</v>
      </c>
      <c r="B52" s="164" t="s">
        <v>31</v>
      </c>
      <c r="C52" s="160">
        <v>10950</v>
      </c>
      <c r="D52" s="161" t="s">
        <v>16</v>
      </c>
      <c r="E52" s="160">
        <v>968</v>
      </c>
      <c r="F52" s="160">
        <f>'Sample BOQ'!$E52*'Sample BOQ'!$C52</f>
        <v>10599600</v>
      </c>
      <c r="G52" s="160">
        <f>ROUND('Sample BOQ'!$E52*$K$2,0)</f>
        <v>1167</v>
      </c>
      <c r="H52" s="165">
        <f>'Sample BOQ'!$G52*'Sample BOQ'!$C52</f>
        <v>12778650</v>
      </c>
    </row>
    <row r="53" spans="1:8" ht="19.5" customHeight="1" outlineLevel="1" x14ac:dyDescent="0.25">
      <c r="A53" s="158"/>
      <c r="B53" s="164"/>
      <c r="C53" s="160"/>
      <c r="D53" s="161"/>
      <c r="E53" s="160"/>
      <c r="F53" s="160"/>
      <c r="G53" s="160"/>
      <c r="H53" s="165"/>
    </row>
    <row r="54" spans="1:8" ht="19.5" customHeight="1" outlineLevel="1" x14ac:dyDescent="0.25">
      <c r="A54" s="158" t="s">
        <v>32</v>
      </c>
      <c r="B54" s="164" t="s">
        <v>47</v>
      </c>
      <c r="C54" s="160">
        <v>2433</v>
      </c>
      <c r="D54" s="161" t="s">
        <v>7</v>
      </c>
      <c r="E54" s="160">
        <v>5805</v>
      </c>
      <c r="F54" s="160">
        <f>'Sample BOQ'!$E54*'Sample BOQ'!$C54</f>
        <v>14123565</v>
      </c>
      <c r="G54" s="160">
        <f>ROUND('Sample BOQ'!$E54*$K$2,0)</f>
        <v>6996</v>
      </c>
      <c r="H54" s="165">
        <f>'Sample BOQ'!$G54*'Sample BOQ'!$C54</f>
        <v>17021268</v>
      </c>
    </row>
    <row r="55" spans="1:8" ht="19.5" customHeight="1" outlineLevel="1" x14ac:dyDescent="0.25">
      <c r="A55" s="158"/>
      <c r="B55" s="164"/>
      <c r="C55" s="160"/>
      <c r="D55" s="161"/>
      <c r="E55" s="160"/>
      <c r="F55" s="160"/>
      <c r="G55" s="160"/>
      <c r="H55" s="165"/>
    </row>
    <row r="56" spans="1:8" ht="19.5" customHeight="1" outlineLevel="1" x14ac:dyDescent="0.25">
      <c r="A56" s="169"/>
      <c r="B56" s="159" t="s">
        <v>48</v>
      </c>
      <c r="C56" s="160"/>
      <c r="D56" s="161"/>
      <c r="E56" s="160"/>
      <c r="F56" s="160"/>
      <c r="G56" s="160"/>
      <c r="H56" s="165"/>
    </row>
    <row r="57" spans="1:8" ht="19.5" customHeight="1" outlineLevel="1" x14ac:dyDescent="0.25">
      <c r="A57" s="169"/>
      <c r="B57" s="159"/>
      <c r="C57" s="160"/>
      <c r="D57" s="161"/>
      <c r="E57" s="160"/>
      <c r="F57" s="160"/>
      <c r="G57" s="160"/>
      <c r="H57" s="165"/>
    </row>
    <row r="58" spans="1:8" ht="19.5" customHeight="1" outlineLevel="1" x14ac:dyDescent="0.25">
      <c r="A58" s="169" t="s">
        <v>49</v>
      </c>
      <c r="B58" s="159" t="s">
        <v>50</v>
      </c>
      <c r="C58" s="160"/>
      <c r="D58" s="161"/>
      <c r="E58" s="160"/>
      <c r="F58" s="160"/>
      <c r="G58" s="160"/>
      <c r="H58" s="165"/>
    </row>
    <row r="59" spans="1:8" ht="19.5" customHeight="1" outlineLevel="1" x14ac:dyDescent="0.25">
      <c r="A59" s="158"/>
      <c r="B59" s="164"/>
      <c r="C59" s="160"/>
      <c r="D59" s="161"/>
      <c r="E59" s="160"/>
      <c r="F59" s="160"/>
      <c r="G59" s="160"/>
      <c r="H59" s="165"/>
    </row>
    <row r="60" spans="1:8" ht="19.5" customHeight="1" outlineLevel="1" x14ac:dyDescent="0.25">
      <c r="A60" s="169" t="s">
        <v>51</v>
      </c>
      <c r="B60" s="159" t="s">
        <v>52</v>
      </c>
      <c r="C60" s="160"/>
      <c r="D60" s="161"/>
      <c r="E60" s="160"/>
      <c r="F60" s="160"/>
      <c r="G60" s="160"/>
      <c r="H60" s="165"/>
    </row>
    <row r="61" spans="1:8" ht="19.5" customHeight="1" outlineLevel="1" x14ac:dyDescent="0.25">
      <c r="A61" s="158"/>
      <c r="B61" s="164"/>
      <c r="C61" s="160"/>
      <c r="D61" s="161"/>
      <c r="E61" s="160"/>
      <c r="F61" s="160"/>
      <c r="G61" s="160"/>
      <c r="H61" s="165"/>
    </row>
    <row r="62" spans="1:8" ht="19.5" customHeight="1" outlineLevel="1" x14ac:dyDescent="0.25">
      <c r="A62" s="158" t="s">
        <v>53</v>
      </c>
      <c r="B62" s="164" t="s">
        <v>54</v>
      </c>
      <c r="C62" s="160">
        <v>438</v>
      </c>
      <c r="D62" s="161" t="s">
        <v>11</v>
      </c>
      <c r="E62" s="160">
        <v>47917</v>
      </c>
      <c r="F62" s="160">
        <f>'Sample BOQ'!$E62*'Sample BOQ'!$C62</f>
        <v>20987646</v>
      </c>
      <c r="G62" s="160">
        <f>ROUND('Sample BOQ'!$E62*$K$2,0)</f>
        <v>57746</v>
      </c>
      <c r="H62" s="165">
        <f>'Sample BOQ'!$G62*'Sample BOQ'!$C62</f>
        <v>25292748</v>
      </c>
    </row>
    <row r="63" spans="1:8" ht="19.5" customHeight="1" outlineLevel="1" x14ac:dyDescent="0.25">
      <c r="A63" s="158"/>
      <c r="B63" s="164"/>
      <c r="C63" s="160"/>
      <c r="D63" s="161"/>
      <c r="E63" s="160"/>
      <c r="F63" s="160"/>
      <c r="G63" s="160"/>
      <c r="H63" s="165"/>
    </row>
    <row r="64" spans="1:8" ht="19.5" customHeight="1" outlineLevel="1" x14ac:dyDescent="0.25">
      <c r="A64" s="158" t="s">
        <v>55</v>
      </c>
      <c r="B64" s="164" t="s">
        <v>56</v>
      </c>
      <c r="C64" s="160">
        <v>2190</v>
      </c>
      <c r="D64" s="161" t="s">
        <v>11</v>
      </c>
      <c r="E64" s="160">
        <v>63242</v>
      </c>
      <c r="F64" s="160">
        <f>'Sample BOQ'!$E64*'Sample BOQ'!$C64</f>
        <v>138499980</v>
      </c>
      <c r="G64" s="160">
        <f>ROUND('Sample BOQ'!$E64*$K$2,0)</f>
        <v>76215</v>
      </c>
      <c r="H64" s="165">
        <f>'Sample BOQ'!$G64*'Sample BOQ'!$C64</f>
        <v>166910850</v>
      </c>
    </row>
    <row r="65" spans="1:8" ht="19.5" customHeight="1" outlineLevel="1" x14ac:dyDescent="0.25">
      <c r="A65" s="158"/>
      <c r="B65" s="164"/>
      <c r="C65" s="160"/>
      <c r="D65" s="161"/>
      <c r="E65" s="160"/>
      <c r="F65" s="160"/>
      <c r="G65" s="160"/>
      <c r="H65" s="165"/>
    </row>
    <row r="66" spans="1:8" ht="19.5" customHeight="1" outlineLevel="1" x14ac:dyDescent="0.25">
      <c r="A66" s="158"/>
      <c r="B66" s="159" t="s">
        <v>57</v>
      </c>
      <c r="C66" s="160"/>
      <c r="D66" s="161"/>
      <c r="E66" s="160"/>
      <c r="F66" s="160"/>
      <c r="G66" s="160"/>
      <c r="H66" s="165"/>
    </row>
    <row r="67" spans="1:8" ht="19.5" customHeight="1" outlineLevel="1" x14ac:dyDescent="0.25">
      <c r="A67" s="158"/>
      <c r="B67" s="164"/>
      <c r="C67" s="160"/>
      <c r="D67" s="161"/>
      <c r="E67" s="160"/>
      <c r="F67" s="160"/>
      <c r="G67" s="160"/>
      <c r="H67" s="165"/>
    </row>
    <row r="68" spans="1:8" ht="19.5" customHeight="1" outlineLevel="1" x14ac:dyDescent="0.25">
      <c r="A68" s="169" t="s">
        <v>58</v>
      </c>
      <c r="B68" s="159" t="s">
        <v>59</v>
      </c>
      <c r="C68" s="160"/>
      <c r="D68" s="161"/>
      <c r="E68" s="160"/>
      <c r="F68" s="160"/>
      <c r="G68" s="160"/>
      <c r="H68" s="165"/>
    </row>
    <row r="69" spans="1:8" ht="19.5" customHeight="1" outlineLevel="1" x14ac:dyDescent="0.25">
      <c r="A69" s="158"/>
      <c r="B69" s="164"/>
      <c r="C69" s="160"/>
      <c r="D69" s="161"/>
      <c r="E69" s="160"/>
      <c r="F69" s="160"/>
      <c r="G69" s="160"/>
      <c r="H69" s="165"/>
    </row>
    <row r="70" spans="1:8" ht="19.5" customHeight="1" outlineLevel="1" x14ac:dyDescent="0.25">
      <c r="A70" s="158" t="s">
        <v>60</v>
      </c>
      <c r="B70" s="164" t="s">
        <v>61</v>
      </c>
      <c r="C70" s="160">
        <v>438</v>
      </c>
      <c r="D70" s="161" t="s">
        <v>11</v>
      </c>
      <c r="E70" s="160">
        <v>6157</v>
      </c>
      <c r="F70" s="160">
        <f>'Sample BOQ'!$E70*'Sample BOQ'!$C70</f>
        <v>2696766</v>
      </c>
      <c r="G70" s="160">
        <f>ROUND('Sample BOQ'!$E70*$K$2,0)</f>
        <v>7420</v>
      </c>
      <c r="H70" s="165">
        <f>'Sample BOQ'!$G70*'Sample BOQ'!$C70</f>
        <v>3249960</v>
      </c>
    </row>
    <row r="71" spans="1:8" ht="19.5" customHeight="1" outlineLevel="1" x14ac:dyDescent="0.25">
      <c r="A71" s="158"/>
      <c r="B71" s="164"/>
      <c r="C71" s="160"/>
      <c r="D71" s="161"/>
      <c r="E71" s="160"/>
      <c r="F71" s="160"/>
      <c r="G71" s="160"/>
      <c r="H71" s="165"/>
    </row>
    <row r="72" spans="1:8" ht="19.5" customHeight="1" outlineLevel="1" x14ac:dyDescent="0.25">
      <c r="A72" s="169" t="s">
        <v>62</v>
      </c>
      <c r="B72" s="159" t="s">
        <v>63</v>
      </c>
      <c r="C72" s="160"/>
      <c r="D72" s="161"/>
      <c r="E72" s="160"/>
      <c r="F72" s="160"/>
      <c r="G72" s="160"/>
      <c r="H72" s="165"/>
    </row>
    <row r="73" spans="1:8" ht="19.5" customHeight="1" outlineLevel="1" x14ac:dyDescent="0.25">
      <c r="A73" s="158"/>
      <c r="B73" s="164"/>
      <c r="C73" s="160"/>
      <c r="D73" s="161"/>
      <c r="E73" s="160"/>
      <c r="F73" s="160"/>
      <c r="G73" s="160"/>
      <c r="H73" s="165"/>
    </row>
    <row r="74" spans="1:8" ht="19.5" customHeight="1" outlineLevel="1" x14ac:dyDescent="0.25">
      <c r="A74" s="158" t="s">
        <v>64</v>
      </c>
      <c r="B74" s="164" t="s">
        <v>65</v>
      </c>
      <c r="C74" s="160">
        <v>730</v>
      </c>
      <c r="D74" s="161" t="s">
        <v>11</v>
      </c>
      <c r="E74" s="160">
        <v>6157</v>
      </c>
      <c r="F74" s="160">
        <f>'Sample BOQ'!$E74*'Sample BOQ'!$C74</f>
        <v>4494610</v>
      </c>
      <c r="G74" s="160">
        <f>ROUND('Sample BOQ'!$E74*$K$2,0)</f>
        <v>7420</v>
      </c>
      <c r="H74" s="165">
        <f>'Sample BOQ'!$G74*'Sample BOQ'!$C74</f>
        <v>5416600</v>
      </c>
    </row>
    <row r="75" spans="1:8" ht="19.5" customHeight="1" outlineLevel="1" x14ac:dyDescent="0.25">
      <c r="A75" s="158"/>
      <c r="B75" s="164"/>
      <c r="C75" s="160"/>
      <c r="D75" s="161"/>
      <c r="E75" s="160"/>
      <c r="F75" s="160"/>
      <c r="G75" s="160"/>
      <c r="H75" s="165"/>
    </row>
    <row r="76" spans="1:8" ht="19.5" customHeight="1" outlineLevel="1" x14ac:dyDescent="0.25">
      <c r="A76" s="158" t="s">
        <v>66</v>
      </c>
      <c r="B76" s="164" t="s">
        <v>67</v>
      </c>
      <c r="C76" s="160">
        <v>1460</v>
      </c>
      <c r="D76" s="161" t="s">
        <v>11</v>
      </c>
      <c r="E76" s="160">
        <v>6157</v>
      </c>
      <c r="F76" s="160">
        <f>'Sample BOQ'!$E76*'Sample BOQ'!$C76</f>
        <v>8989220</v>
      </c>
      <c r="G76" s="160">
        <f>ROUND('Sample BOQ'!$E76*$K$2,0)</f>
        <v>7420</v>
      </c>
      <c r="H76" s="165">
        <f>'Sample BOQ'!$G76*'Sample BOQ'!$C76</f>
        <v>10833200</v>
      </c>
    </row>
    <row r="77" spans="1:8" ht="19.5" customHeight="1" outlineLevel="1" x14ac:dyDescent="0.25">
      <c r="A77" s="158"/>
      <c r="B77" s="164"/>
      <c r="C77" s="160"/>
      <c r="D77" s="161"/>
      <c r="E77" s="160"/>
      <c r="F77" s="160"/>
      <c r="G77" s="160"/>
      <c r="H77" s="165"/>
    </row>
    <row r="78" spans="1:8" ht="19.5" customHeight="1" outlineLevel="1" x14ac:dyDescent="0.25">
      <c r="A78" s="169" t="s">
        <v>68</v>
      </c>
      <c r="B78" s="159" t="s">
        <v>69</v>
      </c>
      <c r="C78" s="160"/>
      <c r="D78" s="161"/>
      <c r="E78" s="160"/>
      <c r="F78" s="160"/>
      <c r="G78" s="160"/>
      <c r="H78" s="165"/>
    </row>
    <row r="79" spans="1:8" ht="19.5" customHeight="1" outlineLevel="1" x14ac:dyDescent="0.25">
      <c r="A79" s="158"/>
      <c r="B79" s="164"/>
      <c r="C79" s="160"/>
      <c r="D79" s="161"/>
      <c r="E79" s="160"/>
      <c r="F79" s="160"/>
      <c r="G79" s="160"/>
      <c r="H79" s="165"/>
    </row>
    <row r="80" spans="1:8" ht="19.5" customHeight="1" outlineLevel="1" x14ac:dyDescent="0.25">
      <c r="A80" s="169" t="s">
        <v>70</v>
      </c>
      <c r="B80" s="159" t="s">
        <v>71</v>
      </c>
      <c r="C80" s="160"/>
      <c r="D80" s="161"/>
      <c r="E80" s="160"/>
      <c r="F80" s="160"/>
      <c r="G80" s="160"/>
      <c r="H80" s="165"/>
    </row>
    <row r="81" spans="1:8" ht="19.5" customHeight="1" outlineLevel="1" x14ac:dyDescent="0.25">
      <c r="A81" s="158"/>
      <c r="B81" s="164"/>
      <c r="C81" s="160"/>
      <c r="D81" s="161"/>
      <c r="E81" s="160"/>
      <c r="F81" s="160"/>
      <c r="G81" s="160"/>
      <c r="H81" s="165"/>
    </row>
    <row r="82" spans="1:8" ht="19.5" customHeight="1" outlineLevel="1" x14ac:dyDescent="0.25">
      <c r="A82" s="169" t="s">
        <v>72</v>
      </c>
      <c r="B82" s="159" t="s">
        <v>73</v>
      </c>
      <c r="C82" s="160"/>
      <c r="D82" s="161"/>
      <c r="E82" s="160"/>
      <c r="F82" s="160"/>
      <c r="G82" s="160"/>
      <c r="H82" s="165"/>
    </row>
    <row r="83" spans="1:8" ht="19.5" customHeight="1" outlineLevel="1" x14ac:dyDescent="0.25">
      <c r="A83" s="158"/>
      <c r="B83" s="164"/>
      <c r="C83" s="160"/>
      <c r="D83" s="161"/>
      <c r="E83" s="160"/>
      <c r="F83" s="160"/>
      <c r="G83" s="160"/>
      <c r="H83" s="165"/>
    </row>
    <row r="84" spans="1:8" ht="19.5" customHeight="1" outlineLevel="1" x14ac:dyDescent="0.25">
      <c r="A84" s="158" t="s">
        <v>74</v>
      </c>
      <c r="B84" s="164" t="s">
        <v>75</v>
      </c>
      <c r="C84" s="160">
        <v>1460</v>
      </c>
      <c r="D84" s="161" t="s">
        <v>16</v>
      </c>
      <c r="E84" s="160">
        <v>3744</v>
      </c>
      <c r="F84" s="160">
        <f>'Sample BOQ'!$E84*'Sample BOQ'!$C84</f>
        <v>5466240</v>
      </c>
      <c r="G84" s="160">
        <f>ROUND('Sample BOQ'!$E84*$K$2,0)</f>
        <v>4512</v>
      </c>
      <c r="H84" s="165">
        <f>'Sample BOQ'!$G84*'Sample BOQ'!$C84</f>
        <v>6587520</v>
      </c>
    </row>
    <row r="85" spans="1:8" ht="19.5" customHeight="1" outlineLevel="1" x14ac:dyDescent="0.25">
      <c r="A85" s="158"/>
      <c r="B85" s="164"/>
      <c r="C85" s="160"/>
      <c r="D85" s="161"/>
      <c r="E85" s="160"/>
      <c r="F85" s="160"/>
      <c r="G85" s="160"/>
      <c r="H85" s="165"/>
    </row>
    <row r="86" spans="1:8" ht="19.5" customHeight="1" outlineLevel="1" x14ac:dyDescent="0.25">
      <c r="A86" s="169"/>
      <c r="B86" s="159" t="s">
        <v>76</v>
      </c>
      <c r="C86" s="160"/>
      <c r="D86" s="161"/>
      <c r="E86" s="160"/>
      <c r="F86" s="160"/>
      <c r="G86" s="160"/>
      <c r="H86" s="165"/>
    </row>
    <row r="87" spans="1:8" ht="19.5" customHeight="1" outlineLevel="1" x14ac:dyDescent="0.25">
      <c r="A87" s="169"/>
      <c r="B87" s="159"/>
      <c r="C87" s="160"/>
      <c r="D87" s="161"/>
      <c r="E87" s="160"/>
      <c r="F87" s="160"/>
      <c r="G87" s="160"/>
      <c r="H87" s="165"/>
    </row>
    <row r="88" spans="1:8" ht="19.5" customHeight="1" outlineLevel="1" x14ac:dyDescent="0.25">
      <c r="A88" s="169" t="s">
        <v>77</v>
      </c>
      <c r="B88" s="159" t="s">
        <v>73</v>
      </c>
      <c r="C88" s="160"/>
      <c r="D88" s="161"/>
      <c r="E88" s="160"/>
      <c r="F88" s="160"/>
      <c r="G88" s="160"/>
      <c r="H88" s="165"/>
    </row>
    <row r="89" spans="1:8" ht="19.5" customHeight="1" outlineLevel="1" x14ac:dyDescent="0.25">
      <c r="A89" s="158"/>
      <c r="B89" s="164"/>
      <c r="C89" s="160"/>
      <c r="D89" s="161"/>
      <c r="E89" s="160"/>
      <c r="F89" s="160"/>
      <c r="G89" s="160"/>
      <c r="H89" s="165"/>
    </row>
    <row r="90" spans="1:8" ht="19.5" customHeight="1" outlineLevel="1" x14ac:dyDescent="0.25">
      <c r="A90" s="158" t="s">
        <v>78</v>
      </c>
      <c r="B90" s="164" t="s">
        <v>79</v>
      </c>
      <c r="C90" s="160">
        <v>14600</v>
      </c>
      <c r="D90" s="161" t="s">
        <v>16</v>
      </c>
      <c r="E90" s="160">
        <v>4493</v>
      </c>
      <c r="F90" s="160">
        <f>'Sample BOQ'!$E90*'Sample BOQ'!$C90</f>
        <v>65597800</v>
      </c>
      <c r="G90" s="160">
        <f>ROUND('Sample BOQ'!$E90*$K$2,0)</f>
        <v>5415</v>
      </c>
      <c r="H90" s="165">
        <f>'Sample BOQ'!$G90*'Sample BOQ'!$C90</f>
        <v>79059000</v>
      </c>
    </row>
    <row r="91" spans="1:8" ht="19.5" customHeight="1" outlineLevel="1" x14ac:dyDescent="0.25">
      <c r="A91" s="158"/>
      <c r="B91" s="164"/>
      <c r="C91" s="160"/>
      <c r="D91" s="161"/>
      <c r="E91" s="160"/>
      <c r="F91" s="160"/>
      <c r="G91" s="160"/>
      <c r="H91" s="165"/>
    </row>
    <row r="92" spans="1:8" ht="19.5" customHeight="1" outlineLevel="1" x14ac:dyDescent="0.25">
      <c r="A92" s="158"/>
      <c r="B92" s="164"/>
      <c r="C92" s="160"/>
      <c r="D92" s="161"/>
      <c r="E92" s="160"/>
      <c r="F92" s="160"/>
      <c r="G92" s="160"/>
      <c r="H92" s="165"/>
    </row>
    <row r="93" spans="1:8" ht="19.5" customHeight="1" outlineLevel="1" x14ac:dyDescent="0.25">
      <c r="A93" s="169" t="s">
        <v>80</v>
      </c>
      <c r="B93" s="159" t="s">
        <v>81</v>
      </c>
      <c r="C93" s="160"/>
      <c r="D93" s="161"/>
      <c r="E93" s="160"/>
      <c r="F93" s="160"/>
      <c r="G93" s="160"/>
      <c r="H93" s="165"/>
    </row>
    <row r="94" spans="1:8" ht="19.5" customHeight="1" outlineLevel="1" x14ac:dyDescent="0.25">
      <c r="A94" s="169"/>
      <c r="B94" s="159"/>
      <c r="C94" s="160"/>
      <c r="D94" s="161"/>
      <c r="E94" s="160"/>
      <c r="F94" s="160"/>
      <c r="G94" s="160"/>
      <c r="H94" s="165"/>
    </row>
    <row r="95" spans="1:8" ht="19.5" customHeight="1" outlineLevel="1" x14ac:dyDescent="0.25">
      <c r="A95" s="158" t="s">
        <v>82</v>
      </c>
      <c r="B95" s="162" t="s">
        <v>83</v>
      </c>
      <c r="C95" s="160">
        <v>69.819999999999993</v>
      </c>
      <c r="D95" s="161" t="s">
        <v>84</v>
      </c>
      <c r="E95" s="160">
        <v>543120</v>
      </c>
      <c r="F95" s="160">
        <f>'Sample BOQ'!$E95*'Sample BOQ'!$C95</f>
        <v>37920638.399999999</v>
      </c>
      <c r="G95" s="160">
        <f>ROUND('Sample BOQ'!$E95*$K$2,0)</f>
        <v>654529</v>
      </c>
      <c r="H95" s="165">
        <f>'Sample BOQ'!$G95*'Sample BOQ'!$C95</f>
        <v>45699214.779999994</v>
      </c>
    </row>
    <row r="96" spans="1:8" ht="19.5" customHeight="1" outlineLevel="1" x14ac:dyDescent="0.25">
      <c r="A96" s="158"/>
      <c r="B96" s="164"/>
      <c r="C96" s="160"/>
      <c r="D96" s="161"/>
      <c r="E96" s="160"/>
      <c r="F96" s="160"/>
      <c r="G96" s="160"/>
      <c r="H96" s="165"/>
    </row>
    <row r="97" spans="1:8" ht="19.5" customHeight="1" outlineLevel="1" x14ac:dyDescent="0.25">
      <c r="A97" s="158"/>
      <c r="B97" s="164"/>
      <c r="C97" s="160"/>
      <c r="D97" s="161"/>
      <c r="E97" s="160"/>
      <c r="F97" s="160"/>
      <c r="G97" s="160"/>
      <c r="H97" s="165"/>
    </row>
    <row r="98" spans="1:8" ht="19.5" customHeight="1" outlineLevel="1" x14ac:dyDescent="0.25">
      <c r="A98" s="169" t="s">
        <v>85</v>
      </c>
      <c r="B98" s="159" t="s">
        <v>86</v>
      </c>
      <c r="C98" s="160"/>
      <c r="D98" s="161"/>
      <c r="E98" s="160"/>
      <c r="F98" s="160"/>
      <c r="G98" s="160"/>
      <c r="H98" s="165"/>
    </row>
    <row r="99" spans="1:8" ht="19.5" customHeight="1" outlineLevel="1" x14ac:dyDescent="0.25">
      <c r="A99" s="158"/>
      <c r="B99" s="164"/>
      <c r="C99" s="160"/>
      <c r="D99" s="161"/>
      <c r="E99" s="160"/>
      <c r="F99" s="160"/>
      <c r="G99" s="160"/>
      <c r="H99" s="165"/>
    </row>
    <row r="100" spans="1:8" ht="19.5" customHeight="1" outlineLevel="1" x14ac:dyDescent="0.25">
      <c r="A100" s="169" t="s">
        <v>87</v>
      </c>
      <c r="B100" s="159" t="s">
        <v>88</v>
      </c>
      <c r="C100" s="160"/>
      <c r="D100" s="161"/>
      <c r="E100" s="160"/>
      <c r="F100" s="160"/>
      <c r="G100" s="160"/>
      <c r="H100" s="165"/>
    </row>
    <row r="101" spans="1:8" ht="19.5" customHeight="1" outlineLevel="1" x14ac:dyDescent="0.25">
      <c r="A101" s="158"/>
      <c r="B101" s="164"/>
      <c r="C101" s="160"/>
      <c r="D101" s="161"/>
      <c r="E101" s="160"/>
      <c r="F101" s="160"/>
      <c r="G101" s="160"/>
      <c r="H101" s="165"/>
    </row>
    <row r="102" spans="1:8" ht="19.5" customHeight="1" outlineLevel="1" x14ac:dyDescent="0.25">
      <c r="A102" s="158" t="s">
        <v>89</v>
      </c>
      <c r="B102" s="164" t="s">
        <v>90</v>
      </c>
      <c r="C102" s="160">
        <v>73073</v>
      </c>
      <c r="D102" s="161" t="s">
        <v>16</v>
      </c>
      <c r="E102" s="160">
        <v>975</v>
      </c>
      <c r="F102" s="160">
        <f>'Sample BOQ'!$E102*'Sample BOQ'!$C102</f>
        <v>71246175</v>
      </c>
      <c r="G102" s="160">
        <f>ROUND('Sample BOQ'!$E102*$K$2,0)</f>
        <v>1175</v>
      </c>
      <c r="H102" s="165">
        <f>'Sample BOQ'!$G102*'Sample BOQ'!$C102</f>
        <v>85860775</v>
      </c>
    </row>
    <row r="103" spans="1:8" ht="19.5" customHeight="1" outlineLevel="1" x14ac:dyDescent="0.25">
      <c r="A103" s="158"/>
      <c r="B103" s="164"/>
      <c r="C103" s="160"/>
      <c r="D103" s="161"/>
      <c r="E103" s="160"/>
      <c r="F103" s="160"/>
      <c r="G103" s="160"/>
      <c r="H103" s="165"/>
    </row>
    <row r="104" spans="1:8" ht="19.5" customHeight="1" outlineLevel="1" x14ac:dyDescent="0.25">
      <c r="A104" s="158" t="s">
        <v>89</v>
      </c>
      <c r="B104" s="164" t="s">
        <v>91</v>
      </c>
      <c r="C104" s="160">
        <v>64023</v>
      </c>
      <c r="D104" s="161" t="s">
        <v>16</v>
      </c>
      <c r="E104" s="160">
        <v>4765</v>
      </c>
      <c r="F104" s="160">
        <f>'Sample BOQ'!$E104*'Sample BOQ'!$C104</f>
        <v>305069595</v>
      </c>
      <c r="G104" s="160">
        <f>ROUND('Sample BOQ'!$E104*$K$2,0)</f>
        <v>5742</v>
      </c>
      <c r="H104" s="165">
        <f>'Sample BOQ'!$G104*'Sample BOQ'!$C104</f>
        <v>367620066</v>
      </c>
    </row>
    <row r="105" spans="1:8" ht="19.5" customHeight="1" outlineLevel="1" x14ac:dyDescent="0.25">
      <c r="A105" s="158"/>
      <c r="B105" s="164"/>
      <c r="C105" s="160"/>
      <c r="D105" s="161"/>
      <c r="E105" s="160"/>
      <c r="F105" s="160"/>
      <c r="G105" s="160"/>
      <c r="H105" s="165"/>
    </row>
    <row r="106" spans="1:8" ht="19.5" customHeight="1" outlineLevel="1" x14ac:dyDescent="0.25">
      <c r="A106" s="158" t="s">
        <v>92</v>
      </c>
      <c r="B106" s="164" t="s">
        <v>93</v>
      </c>
      <c r="C106" s="160"/>
      <c r="D106" s="161"/>
      <c r="E106" s="160"/>
      <c r="F106" s="160"/>
      <c r="G106" s="160"/>
      <c r="H106" s="165"/>
    </row>
    <row r="107" spans="1:8" ht="19.5" customHeight="1" outlineLevel="1" x14ac:dyDescent="0.25">
      <c r="A107" s="158"/>
      <c r="B107" s="164"/>
      <c r="C107" s="160"/>
      <c r="D107" s="161"/>
      <c r="E107" s="160"/>
      <c r="F107" s="160"/>
      <c r="G107" s="160"/>
      <c r="H107" s="165"/>
    </row>
    <row r="108" spans="1:8" ht="19.5" customHeight="1" outlineLevel="1" x14ac:dyDescent="0.25">
      <c r="A108" s="158" t="s">
        <v>94</v>
      </c>
      <c r="B108" s="164" t="s">
        <v>95</v>
      </c>
      <c r="C108" s="160">
        <v>47525</v>
      </c>
      <c r="D108" s="161" t="s">
        <v>16</v>
      </c>
      <c r="E108" s="160">
        <v>9622</v>
      </c>
      <c r="F108" s="160">
        <f>'Sample BOQ'!$E108*'Sample BOQ'!$C108</f>
        <v>457285550</v>
      </c>
      <c r="G108" s="160">
        <f>ROUND('Sample BOQ'!$E108*$K$2,0)</f>
        <v>11596</v>
      </c>
      <c r="H108" s="165">
        <f>'Sample BOQ'!$G108*'Sample BOQ'!$C108</f>
        <v>551099900</v>
      </c>
    </row>
    <row r="109" spans="1:8" ht="19.5" customHeight="1" outlineLevel="1" x14ac:dyDescent="0.25">
      <c r="A109" s="158"/>
      <c r="B109" s="164"/>
      <c r="C109" s="160"/>
      <c r="D109" s="161"/>
      <c r="E109" s="160"/>
      <c r="F109" s="160"/>
      <c r="G109" s="160"/>
      <c r="H109" s="165"/>
    </row>
    <row r="110" spans="1:8" ht="19.5" customHeight="1" outlineLevel="1" x14ac:dyDescent="0.25">
      <c r="A110" s="158" t="s">
        <v>96</v>
      </c>
      <c r="B110" s="164" t="s">
        <v>97</v>
      </c>
      <c r="C110" s="160">
        <v>62125</v>
      </c>
      <c r="D110" s="161" t="s">
        <v>16</v>
      </c>
      <c r="E110" s="160">
        <v>6729</v>
      </c>
      <c r="F110" s="160">
        <f>'Sample BOQ'!$E110*'Sample BOQ'!$C110</f>
        <v>418039125</v>
      </c>
      <c r="G110" s="160">
        <f>ROUND('Sample BOQ'!$E110*$K$2,0)</f>
        <v>8109</v>
      </c>
      <c r="H110" s="165">
        <f>'Sample BOQ'!$G110*'Sample BOQ'!$C110</f>
        <v>503771625</v>
      </c>
    </row>
    <row r="111" spans="1:8" ht="19.5" customHeight="1" outlineLevel="1" x14ac:dyDescent="0.25">
      <c r="A111" s="158"/>
      <c r="B111" s="164"/>
      <c r="C111" s="160"/>
      <c r="D111" s="161"/>
      <c r="E111" s="160"/>
      <c r="F111" s="160"/>
      <c r="G111" s="160"/>
      <c r="H111" s="165"/>
    </row>
    <row r="112" spans="1:8" ht="19.5" customHeight="1" outlineLevel="1" x14ac:dyDescent="0.25">
      <c r="A112" s="158" t="s">
        <v>98</v>
      </c>
      <c r="B112" s="164" t="s">
        <v>99</v>
      </c>
      <c r="C112" s="160">
        <v>62125</v>
      </c>
      <c r="D112" s="161" t="s">
        <v>16</v>
      </c>
      <c r="E112" s="160">
        <v>1135</v>
      </c>
      <c r="F112" s="160">
        <f>'Sample BOQ'!$E112*'Sample BOQ'!$C112</f>
        <v>70511875</v>
      </c>
      <c r="G112" s="160">
        <f>ROUND('Sample BOQ'!$E112*$K$2,0)</f>
        <v>1368</v>
      </c>
      <c r="H112" s="165">
        <f>'Sample BOQ'!$G112*'Sample BOQ'!$C112</f>
        <v>84987000</v>
      </c>
    </row>
    <row r="113" spans="1:8" ht="19.5" customHeight="1" outlineLevel="1" x14ac:dyDescent="0.25">
      <c r="A113" s="158"/>
      <c r="B113" s="164"/>
      <c r="C113" s="160"/>
      <c r="D113" s="161"/>
      <c r="E113" s="160"/>
      <c r="F113" s="160"/>
      <c r="G113" s="160"/>
      <c r="H113" s="165"/>
    </row>
    <row r="114" spans="1:8" ht="19.5" customHeight="1" outlineLevel="1" x14ac:dyDescent="0.25">
      <c r="A114" s="158" t="s">
        <v>100</v>
      </c>
      <c r="B114" s="164" t="s">
        <v>101</v>
      </c>
      <c r="C114" s="160">
        <v>47525</v>
      </c>
      <c r="D114" s="161" t="s">
        <v>16</v>
      </c>
      <c r="E114" s="160">
        <v>497</v>
      </c>
      <c r="F114" s="160">
        <f>'Sample BOQ'!$E114*'Sample BOQ'!$C114</f>
        <v>23619925</v>
      </c>
      <c r="G114" s="160">
        <f>ROUND('Sample BOQ'!$E114*$K$2,0)</f>
        <v>599</v>
      </c>
      <c r="H114" s="165">
        <f>'Sample BOQ'!$G114*'Sample BOQ'!$C114</f>
        <v>28467475</v>
      </c>
    </row>
    <row r="115" spans="1:8" ht="19.5" customHeight="1" outlineLevel="1" x14ac:dyDescent="0.25">
      <c r="A115" s="158"/>
      <c r="B115" s="164"/>
      <c r="C115" s="160"/>
      <c r="D115" s="161"/>
      <c r="E115" s="160"/>
      <c r="F115" s="160"/>
      <c r="G115" s="160"/>
      <c r="H115" s="165"/>
    </row>
    <row r="116" spans="1:8" ht="19.5" customHeight="1" outlineLevel="1" x14ac:dyDescent="0.25">
      <c r="A116" s="158"/>
      <c r="B116" s="159" t="s">
        <v>102</v>
      </c>
      <c r="C116" s="160"/>
      <c r="D116" s="161"/>
      <c r="E116" s="160"/>
      <c r="F116" s="160"/>
      <c r="G116" s="160"/>
      <c r="H116" s="165"/>
    </row>
    <row r="117" spans="1:8" ht="19.5" customHeight="1" outlineLevel="1" x14ac:dyDescent="0.25">
      <c r="A117" s="158"/>
      <c r="B117" s="164"/>
      <c r="C117" s="160"/>
      <c r="D117" s="161"/>
      <c r="E117" s="160"/>
      <c r="F117" s="160"/>
      <c r="G117" s="160"/>
      <c r="H117" s="165"/>
    </row>
    <row r="118" spans="1:8" ht="19.5" customHeight="1" outlineLevel="1" x14ac:dyDescent="0.25">
      <c r="A118" s="158"/>
      <c r="B118" s="170" t="s">
        <v>103</v>
      </c>
      <c r="C118" s="160"/>
      <c r="D118" s="161"/>
      <c r="E118" s="160"/>
      <c r="F118" s="160"/>
      <c r="G118" s="160"/>
      <c r="H118" s="165"/>
    </row>
    <row r="119" spans="1:8" ht="19.5" customHeight="1" outlineLevel="1" x14ac:dyDescent="0.25">
      <c r="A119" s="158"/>
      <c r="B119" s="164"/>
      <c r="C119" s="160"/>
      <c r="D119" s="161"/>
      <c r="E119" s="160"/>
      <c r="F119" s="160"/>
      <c r="G119" s="160"/>
      <c r="H119" s="165"/>
    </row>
    <row r="120" spans="1:8" ht="19.5" customHeight="1" outlineLevel="1" x14ac:dyDescent="0.25">
      <c r="A120" s="158" t="s">
        <v>104</v>
      </c>
      <c r="B120" s="164" t="s">
        <v>105</v>
      </c>
      <c r="C120" s="160">
        <v>7300</v>
      </c>
      <c r="D120" s="161" t="s">
        <v>8</v>
      </c>
      <c r="E120" s="160">
        <v>6500</v>
      </c>
      <c r="F120" s="160">
        <f>'Sample BOQ'!$E120*'Sample BOQ'!$C120</f>
        <v>47450000</v>
      </c>
      <c r="G120" s="160">
        <f>ROUND('Sample BOQ'!$E120*$K$2,0)</f>
        <v>7833</v>
      </c>
      <c r="H120" s="165">
        <f>'Sample BOQ'!$G120*'Sample BOQ'!$C120</f>
        <v>57180900</v>
      </c>
    </row>
    <row r="121" spans="1:8" ht="19.5" customHeight="1" outlineLevel="1" x14ac:dyDescent="0.25">
      <c r="A121" s="158"/>
      <c r="B121" s="164"/>
      <c r="C121" s="160"/>
      <c r="D121" s="161"/>
      <c r="E121" s="160"/>
      <c r="F121" s="160"/>
      <c r="G121" s="160"/>
      <c r="H121" s="165"/>
    </row>
    <row r="122" spans="1:8" ht="19.5" customHeight="1" outlineLevel="1" x14ac:dyDescent="0.25">
      <c r="A122" s="158" t="s">
        <v>106</v>
      </c>
      <c r="B122" s="164" t="s">
        <v>107</v>
      </c>
      <c r="C122" s="160">
        <v>14600</v>
      </c>
      <c r="D122" s="161" t="s">
        <v>8</v>
      </c>
      <c r="E122" s="160">
        <v>7600</v>
      </c>
      <c r="F122" s="160">
        <f>'Sample BOQ'!$E122*'Sample BOQ'!$C122</f>
        <v>110960000</v>
      </c>
      <c r="G122" s="160">
        <f>ROUND('Sample BOQ'!$E122*$K$2,0)</f>
        <v>9159</v>
      </c>
      <c r="H122" s="165">
        <f>'Sample BOQ'!$G122*'Sample BOQ'!$C122</f>
        <v>133721400</v>
      </c>
    </row>
    <row r="123" spans="1:8" ht="19.5" customHeight="1" outlineLevel="1" x14ac:dyDescent="0.25">
      <c r="A123" s="158"/>
      <c r="B123" s="164"/>
      <c r="C123" s="160"/>
      <c r="D123" s="161"/>
      <c r="E123" s="160"/>
      <c r="F123" s="160"/>
      <c r="G123" s="160"/>
      <c r="H123" s="165"/>
    </row>
    <row r="124" spans="1:8" ht="19.5" customHeight="1" outlineLevel="1" x14ac:dyDescent="0.25">
      <c r="A124" s="158"/>
      <c r="B124" s="164"/>
      <c r="C124" s="160"/>
      <c r="D124" s="161"/>
      <c r="E124" s="160"/>
      <c r="F124" s="160"/>
      <c r="G124" s="160"/>
      <c r="H124" s="165"/>
    </row>
    <row r="125" spans="1:8" ht="19.5" customHeight="1" outlineLevel="1" x14ac:dyDescent="0.25">
      <c r="A125" s="158"/>
      <c r="B125" s="159" t="s">
        <v>108</v>
      </c>
      <c r="C125" s="160"/>
      <c r="D125" s="161"/>
      <c r="E125" s="160"/>
      <c r="F125" s="160"/>
      <c r="G125" s="160"/>
      <c r="H125" s="165"/>
    </row>
    <row r="126" spans="1:8" ht="19.5" customHeight="1" outlineLevel="1" x14ac:dyDescent="0.25">
      <c r="A126" s="158"/>
      <c r="B126" s="164"/>
      <c r="C126" s="160"/>
      <c r="D126" s="161"/>
      <c r="E126" s="160"/>
      <c r="F126" s="160"/>
      <c r="G126" s="160"/>
      <c r="H126" s="165"/>
    </row>
    <row r="127" spans="1:8" ht="19.5" customHeight="1" outlineLevel="1" x14ac:dyDescent="0.25">
      <c r="A127" s="158" t="s">
        <v>109</v>
      </c>
      <c r="B127" s="164" t="s">
        <v>110</v>
      </c>
      <c r="C127" s="160">
        <v>1000</v>
      </c>
      <c r="D127" s="161" t="s">
        <v>8</v>
      </c>
      <c r="E127" s="160">
        <v>1900</v>
      </c>
      <c r="F127" s="160">
        <f>'Sample BOQ'!$E127*'Sample BOQ'!$C127</f>
        <v>1900000</v>
      </c>
      <c r="G127" s="160">
        <f>ROUND('Sample BOQ'!$E127*$K$2,0)</f>
        <v>2290</v>
      </c>
      <c r="H127" s="165">
        <f>'Sample BOQ'!$G127*'Sample BOQ'!$C127</f>
        <v>2290000</v>
      </c>
    </row>
    <row r="128" spans="1:8" ht="19.5" customHeight="1" outlineLevel="1" x14ac:dyDescent="0.25">
      <c r="A128" s="158"/>
      <c r="B128" s="164"/>
      <c r="C128" s="160"/>
      <c r="D128" s="161"/>
      <c r="E128" s="160"/>
      <c r="F128" s="160"/>
      <c r="G128" s="160"/>
      <c r="H128" s="165"/>
    </row>
    <row r="129" spans="1:8" ht="19.5" customHeight="1" outlineLevel="1" x14ac:dyDescent="0.25">
      <c r="A129" s="158" t="s">
        <v>111</v>
      </c>
      <c r="B129" s="164" t="s">
        <v>112</v>
      </c>
      <c r="C129" s="160">
        <v>2000</v>
      </c>
      <c r="D129" s="161" t="s">
        <v>8</v>
      </c>
      <c r="E129" s="160">
        <v>1800</v>
      </c>
      <c r="F129" s="160">
        <f>'Sample BOQ'!$E129*'Sample BOQ'!$C129</f>
        <v>3600000</v>
      </c>
      <c r="G129" s="160">
        <f>ROUND('Sample BOQ'!$E129*$K$2,0)</f>
        <v>2169</v>
      </c>
      <c r="H129" s="165">
        <f>'Sample BOQ'!$G129*'Sample BOQ'!$C129</f>
        <v>4338000</v>
      </c>
    </row>
    <row r="130" spans="1:8" ht="19.5" customHeight="1" x14ac:dyDescent="0.25">
      <c r="A130" s="158"/>
      <c r="B130" s="164"/>
      <c r="C130" s="160"/>
      <c r="D130" s="161"/>
      <c r="E130" s="160"/>
      <c r="F130" s="160"/>
      <c r="G130" s="160"/>
      <c r="H130" s="165"/>
    </row>
    <row r="131" spans="1:8" ht="20.25" x14ac:dyDescent="0.25">
      <c r="A131" s="158"/>
      <c r="B131" s="164"/>
      <c r="C131" s="160"/>
      <c r="D131" s="161"/>
      <c r="E131" s="160"/>
      <c r="F131" s="160"/>
      <c r="G131" s="160"/>
      <c r="H131" s="165"/>
    </row>
    <row r="132" spans="1:8" ht="20.25" x14ac:dyDescent="0.25">
      <c r="A132" s="152"/>
      <c r="B132" s="153" t="s">
        <v>116</v>
      </c>
      <c r="C132" s="171"/>
      <c r="D132" s="155"/>
      <c r="E132" s="154"/>
      <c r="F132" s="154">
        <f>SUBTOTAL(109,F11:F131)</f>
        <v>2017035392.4000001</v>
      </c>
      <c r="G132" s="154"/>
      <c r="H132" s="172">
        <f>SUBTOTAL(109,H11:H131)</f>
        <v>2430836598.7799997</v>
      </c>
    </row>
    <row r="133" spans="1:8" ht="20.25" x14ac:dyDescent="0.25">
      <c r="A133" s="152"/>
      <c r="B133" s="153"/>
      <c r="C133" s="171"/>
      <c r="D133" s="155"/>
      <c r="E133" s="154"/>
      <c r="F133" s="154"/>
      <c r="G133" s="154"/>
      <c r="H133" s="172"/>
    </row>
    <row r="134" spans="1:8" ht="20.25" x14ac:dyDescent="0.25">
      <c r="A134" s="158"/>
      <c r="B134" s="164" t="s">
        <v>245</v>
      </c>
      <c r="C134" s="166"/>
      <c r="D134" s="161">
        <v>7.4999999999999997E-2</v>
      </c>
      <c r="E134" s="160"/>
      <c r="F134" s="160"/>
      <c r="G134" s="160"/>
      <c r="H134" s="165">
        <f>H132*'Sample BOQ'!$D134</f>
        <v>182312744.90849999</v>
      </c>
    </row>
    <row r="135" spans="1:8" ht="20.25" x14ac:dyDescent="0.25">
      <c r="A135" s="148"/>
      <c r="B135" s="149" t="s">
        <v>231</v>
      </c>
      <c r="C135" s="150"/>
      <c r="D135" s="151"/>
      <c r="E135" s="150"/>
      <c r="F135" s="150">
        <f>F134+F132</f>
        <v>2017035392.4000001</v>
      </c>
      <c r="G135" s="150"/>
      <c r="H135" s="115">
        <f>H134+H132</f>
        <v>2613149343.6884999</v>
      </c>
    </row>
  </sheetData>
  <mergeCells count="1">
    <mergeCell ref="E1:F1"/>
  </mergeCells>
  <pageMargins left="0.421875" right="0.359375" top="0.75" bottom="0.75" header="0.3" footer="0.3"/>
  <pageSetup scale="75" orientation="portrait" horizontalDpi="1200" verticalDpi="1200" r:id="rId1"/>
  <headerFooter>
    <oddHeader>&amp;L&amp;"-,Bold"&amp;12SAMPLE ROAD PROJECT&amp;R&amp;"-,Bold"&amp;12WAQSN | FCT CHAPTER | YQSF ONLINE SOFTWARE TRAINING PROGRAM</oddHeader>
  </headerFooter>
  <rowBreaks count="1" manualBreakCount="1">
    <brk id="55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5711-E891-445B-A677-18F1ED4DC220}">
  <dimension ref="A1:L140"/>
  <sheetViews>
    <sheetView showGridLines="0" topLeftCell="C1" zoomScaleNormal="100" zoomScaleSheetLayoutView="100" workbookViewId="0">
      <pane ySplit="1" topLeftCell="A55" activePane="bottomLeft" state="frozen"/>
      <selection activeCell="F14" sqref="F14"/>
      <selection pane="bottomLeft" activeCell="G62" sqref="G62"/>
    </sheetView>
  </sheetViews>
  <sheetFormatPr defaultRowHeight="15" outlineLevelRow="1" outlineLevelCol="1" x14ac:dyDescent="0.25"/>
  <cols>
    <col min="1" max="1" width="8.140625" style="100" customWidth="1"/>
    <col min="2" max="2" width="57.140625" style="2" customWidth="1"/>
    <col min="3" max="3" width="8" style="3" customWidth="1"/>
    <col min="4" max="4" width="13.140625" style="1" customWidth="1"/>
    <col min="5" max="5" width="14.85546875" style="1" customWidth="1"/>
    <col min="6" max="6" width="16" customWidth="1"/>
    <col min="7" max="7" width="22.42578125" style="1" customWidth="1"/>
    <col min="8" max="8" width="16.5703125" style="1" customWidth="1" outlineLevel="1"/>
    <col min="9" max="9" width="21.5703125" style="1" customWidth="1" outlineLevel="1"/>
    <col min="10" max="10" width="23.42578125" style="1" customWidth="1" outlineLevel="1"/>
    <col min="11" max="12" width="9.140625" style="1" customWidth="1" outlineLevel="1"/>
    <col min="13" max="16384" width="9.140625" style="1"/>
  </cols>
  <sheetData>
    <row r="1" spans="1:12" s="27" customFormat="1" ht="31.5" customHeight="1" x14ac:dyDescent="0.3">
      <c r="A1" s="99"/>
      <c r="B1" s="101"/>
      <c r="C1" s="26"/>
      <c r="F1" s="350" t="s">
        <v>226</v>
      </c>
      <c r="G1" s="350"/>
    </row>
    <row r="2" spans="1:12" ht="30.75" customHeight="1" x14ac:dyDescent="0.25">
      <c r="A2" s="296" t="s">
        <v>0</v>
      </c>
      <c r="B2" s="297" t="s">
        <v>1</v>
      </c>
      <c r="C2" s="298" t="s">
        <v>2</v>
      </c>
      <c r="D2" s="297" t="s">
        <v>456</v>
      </c>
      <c r="E2" s="297" t="s">
        <v>457</v>
      </c>
      <c r="F2" s="298" t="s">
        <v>4</v>
      </c>
      <c r="G2" s="298" t="s">
        <v>5</v>
      </c>
      <c r="H2" s="298" t="s">
        <v>115</v>
      </c>
      <c r="I2" s="298" t="s">
        <v>117</v>
      </c>
      <c r="K2" s="1" t="s">
        <v>217</v>
      </c>
      <c r="L2" s="5">
        <f>'Overhead Pricing'!E105</f>
        <v>1.2051277177731048</v>
      </c>
    </row>
    <row r="3" spans="1:12" ht="27" customHeight="1" x14ac:dyDescent="0.25">
      <c r="A3" s="293"/>
      <c r="B3" s="153"/>
      <c r="C3" s="155"/>
      <c r="D3" s="154"/>
      <c r="E3" s="154"/>
      <c r="F3" s="303"/>
      <c r="G3" s="303"/>
      <c r="H3" s="308"/>
      <c r="I3" s="308"/>
      <c r="K3" s="1" t="s">
        <v>218</v>
      </c>
      <c r="L3" s="5">
        <f>'Overhead Pricing'!C93</f>
        <v>0.88888888888888884</v>
      </c>
    </row>
    <row r="4" spans="1:12" ht="27" customHeight="1" outlineLevel="1" x14ac:dyDescent="0.25">
      <c r="A4" s="294"/>
      <c r="B4" s="159" t="s">
        <v>237</v>
      </c>
      <c r="C4" s="161"/>
      <c r="D4" s="160"/>
      <c r="E4" s="160"/>
      <c r="F4" s="304"/>
      <c r="G4" s="304"/>
      <c r="H4" s="309"/>
      <c r="I4" s="309"/>
      <c r="L4" s="5"/>
    </row>
    <row r="5" spans="1:12" ht="27" customHeight="1" outlineLevel="1" x14ac:dyDescent="0.25">
      <c r="A5" s="294" t="s">
        <v>252</v>
      </c>
      <c r="B5" s="159" t="s">
        <v>232</v>
      </c>
      <c r="C5" s="161"/>
      <c r="D5" s="160"/>
      <c r="E5" s="160"/>
      <c r="F5" s="304"/>
      <c r="G5" s="304"/>
      <c r="H5" s="309"/>
      <c r="I5" s="309"/>
      <c r="L5" s="5"/>
    </row>
    <row r="6" spans="1:12" ht="27" customHeight="1" outlineLevel="1" x14ac:dyDescent="0.25">
      <c r="A6" s="294" t="s">
        <v>238</v>
      </c>
      <c r="B6" s="164" t="s">
        <v>233</v>
      </c>
      <c r="C6" s="161" t="s">
        <v>242</v>
      </c>
      <c r="D6" s="160"/>
      <c r="E6" s="160"/>
      <c r="F6" s="304"/>
      <c r="G6" s="305">
        <v>15000000</v>
      </c>
      <c r="H6" s="309"/>
      <c r="I6" s="310">
        <f>Table4[[#This Row],[AMOUNT]]*0.75</f>
        <v>11250000</v>
      </c>
      <c r="L6" s="5"/>
    </row>
    <row r="7" spans="1:12" ht="27" customHeight="1" outlineLevel="1" x14ac:dyDescent="0.25">
      <c r="A7" s="294" t="s">
        <v>239</v>
      </c>
      <c r="B7" s="164" t="s">
        <v>234</v>
      </c>
      <c r="C7" s="161" t="s">
        <v>242</v>
      </c>
      <c r="D7" s="166">
        <v>2</v>
      </c>
      <c r="E7" s="166">
        <v>1</v>
      </c>
      <c r="F7" s="316">
        <v>36000000</v>
      </c>
      <c r="G7" s="305">
        <f>'CV-2'!$H7*'CV-2'!$D7</f>
        <v>72000000</v>
      </c>
      <c r="H7" s="315">
        <f>Table4[[#This Row],[RATE]]</f>
        <v>36000000</v>
      </c>
      <c r="I7" s="310">
        <f>Table4[[#This Row],[RATE2]]*Table4[[#This Row],[QTY @ CV-2]]</f>
        <v>36000000</v>
      </c>
      <c r="L7" s="5"/>
    </row>
    <row r="8" spans="1:12" ht="27" customHeight="1" outlineLevel="1" x14ac:dyDescent="0.25">
      <c r="A8" s="294" t="s">
        <v>240</v>
      </c>
      <c r="B8" s="164" t="s">
        <v>235</v>
      </c>
      <c r="C8" s="161" t="s">
        <v>242</v>
      </c>
      <c r="D8" s="160"/>
      <c r="E8" s="160"/>
      <c r="F8" s="304"/>
      <c r="G8" s="305">
        <v>50000000</v>
      </c>
      <c r="H8" s="309"/>
      <c r="I8" s="310">
        <f>Table4[[#This Row],[AMOUNT]]*0.75</f>
        <v>37500000</v>
      </c>
      <c r="L8" s="5"/>
    </row>
    <row r="9" spans="1:12" ht="27" customHeight="1" outlineLevel="1" x14ac:dyDescent="0.25">
      <c r="A9" s="294" t="s">
        <v>241</v>
      </c>
      <c r="B9" s="164" t="s">
        <v>236</v>
      </c>
      <c r="C9" s="161" t="s">
        <v>242</v>
      </c>
      <c r="D9" s="160"/>
      <c r="E9" s="160"/>
      <c r="F9" s="304"/>
      <c r="G9" s="305">
        <v>8000000</v>
      </c>
      <c r="H9" s="309"/>
      <c r="I9" s="310">
        <f>Table4[[#This Row],[AMOUNT]]*0.7</f>
        <v>5600000</v>
      </c>
      <c r="L9" s="5"/>
    </row>
    <row r="10" spans="1:12" ht="27" customHeight="1" outlineLevel="1" x14ac:dyDescent="0.25">
      <c r="A10" s="294"/>
      <c r="B10" s="164"/>
      <c r="C10" s="161"/>
      <c r="D10" s="160"/>
      <c r="E10" s="160"/>
      <c r="F10" s="304"/>
      <c r="G10" s="304"/>
      <c r="H10" s="309"/>
      <c r="I10" s="309"/>
      <c r="L10" s="5"/>
    </row>
    <row r="11" spans="1:12" ht="27" customHeight="1" outlineLevel="1" x14ac:dyDescent="0.25">
      <c r="A11" s="293"/>
      <c r="B11" s="167" t="s">
        <v>116</v>
      </c>
      <c r="C11" s="155"/>
      <c r="D11" s="154"/>
      <c r="E11" s="154"/>
      <c r="F11" s="303"/>
      <c r="G11" s="306">
        <f>SUBTOTAL(109,G3:G10)</f>
        <v>145000000</v>
      </c>
      <c r="H11" s="308"/>
      <c r="I11" s="311">
        <f>SUBTOTAL(109,I3:I10)</f>
        <v>90350000</v>
      </c>
      <c r="L11" s="5"/>
    </row>
    <row r="12" spans="1:12" ht="19.5" customHeight="1" x14ac:dyDescent="0.25">
      <c r="A12" s="293"/>
      <c r="B12" s="153"/>
      <c r="C12" s="155"/>
      <c r="D12" s="154"/>
      <c r="E12" s="154"/>
      <c r="F12" s="303"/>
      <c r="G12" s="303"/>
      <c r="H12" s="308"/>
      <c r="I12" s="308"/>
    </row>
    <row r="13" spans="1:12" ht="19.5" customHeight="1" outlineLevel="1" x14ac:dyDescent="0.25">
      <c r="A13" s="294"/>
      <c r="B13" s="159" t="s">
        <v>113</v>
      </c>
      <c r="C13" s="161"/>
      <c r="D13" s="162"/>
      <c r="E13" s="162"/>
      <c r="F13" s="304"/>
      <c r="G13" s="304"/>
      <c r="H13" s="309"/>
      <c r="I13" s="309"/>
    </row>
    <row r="14" spans="1:12" ht="19.5" customHeight="1" outlineLevel="1" x14ac:dyDescent="0.25">
      <c r="A14" s="294"/>
      <c r="B14" s="159"/>
      <c r="C14" s="161"/>
      <c r="D14" s="162"/>
      <c r="E14" s="162"/>
      <c r="F14" s="304"/>
      <c r="G14" s="304"/>
      <c r="H14" s="309"/>
      <c r="I14" s="309"/>
    </row>
    <row r="15" spans="1:12" ht="19.5" customHeight="1" outlineLevel="1" x14ac:dyDescent="0.25">
      <c r="A15" s="294"/>
      <c r="B15" s="159" t="s">
        <v>114</v>
      </c>
      <c r="C15" s="161"/>
      <c r="D15" s="162"/>
      <c r="E15" s="162"/>
      <c r="F15" s="304"/>
      <c r="G15" s="304"/>
      <c r="H15" s="309"/>
      <c r="I15" s="309"/>
    </row>
    <row r="16" spans="1:12" ht="19.5" customHeight="1" outlineLevel="1" x14ac:dyDescent="0.25">
      <c r="A16" s="294"/>
      <c r="B16" s="164"/>
      <c r="C16" s="161"/>
      <c r="D16" s="162"/>
      <c r="E16" s="162"/>
      <c r="F16" s="304"/>
      <c r="G16" s="304"/>
      <c r="H16" s="309"/>
      <c r="I16" s="309"/>
    </row>
    <row r="17" spans="1:9" ht="19.5" customHeight="1" outlineLevel="1" x14ac:dyDescent="0.25">
      <c r="A17" s="295" t="s">
        <v>9</v>
      </c>
      <c r="B17" s="159" t="s">
        <v>10</v>
      </c>
      <c r="C17" s="161"/>
      <c r="D17" s="162"/>
      <c r="E17" s="162"/>
      <c r="F17" s="304"/>
      <c r="G17" s="304"/>
      <c r="H17" s="309"/>
      <c r="I17" s="309"/>
    </row>
    <row r="18" spans="1:9" ht="19.5" customHeight="1" outlineLevel="1" x14ac:dyDescent="0.25">
      <c r="A18" s="294"/>
      <c r="B18" s="164"/>
      <c r="C18" s="161"/>
      <c r="D18" s="162"/>
      <c r="E18" s="162"/>
      <c r="F18" s="304"/>
      <c r="G18" s="304"/>
      <c r="H18" s="309"/>
      <c r="I18" s="309"/>
    </row>
    <row r="19" spans="1:9" ht="19.5" customHeight="1" outlineLevel="1" x14ac:dyDescent="0.25">
      <c r="A19" s="295" t="s">
        <v>33</v>
      </c>
      <c r="B19" s="159" t="s">
        <v>34</v>
      </c>
      <c r="C19" s="161"/>
      <c r="D19" s="162"/>
      <c r="E19" s="162"/>
      <c r="F19" s="304"/>
      <c r="G19" s="304"/>
      <c r="H19" s="309"/>
      <c r="I19" s="309"/>
    </row>
    <row r="20" spans="1:9" ht="19.5" customHeight="1" outlineLevel="1" x14ac:dyDescent="0.25">
      <c r="A20" s="294"/>
      <c r="B20" s="164"/>
      <c r="C20" s="161"/>
      <c r="D20" s="162"/>
      <c r="E20" s="162"/>
      <c r="F20" s="304"/>
      <c r="G20" s="304"/>
      <c r="H20" s="309"/>
      <c r="I20" s="309"/>
    </row>
    <row r="21" spans="1:9" ht="19.5" customHeight="1" outlineLevel="1" x14ac:dyDescent="0.25">
      <c r="A21" s="294" t="s">
        <v>35</v>
      </c>
      <c r="B21" s="164" t="s">
        <v>36</v>
      </c>
      <c r="C21" s="161" t="s">
        <v>11</v>
      </c>
      <c r="D21" s="160">
        <v>7592</v>
      </c>
      <c r="E21" s="160">
        <v>7592</v>
      </c>
      <c r="F21" s="305">
        <f>'Sample BOQ'!G21</f>
        <v>2507</v>
      </c>
      <c r="G21" s="305">
        <f>'CV-2'!$F21*'CV-2'!$D21</f>
        <v>19033144</v>
      </c>
      <c r="H21" s="310">
        <f>Table4[[#This Row],[RATE]]</f>
        <v>2507</v>
      </c>
      <c r="I21" s="310">
        <f>Table4[[#This Row],[RATE2]]*Table4[[#This Row],[QTY @ CV-2]]</f>
        <v>19033144</v>
      </c>
    </row>
    <row r="22" spans="1:9" ht="19.5" customHeight="1" outlineLevel="1" x14ac:dyDescent="0.25">
      <c r="A22" s="294"/>
      <c r="B22" s="164"/>
      <c r="C22" s="161"/>
      <c r="D22" s="160"/>
      <c r="E22" s="160"/>
      <c r="F22" s="305"/>
      <c r="G22" s="305"/>
      <c r="H22" s="310"/>
      <c r="I22" s="310"/>
    </row>
    <row r="23" spans="1:9" ht="19.5" customHeight="1" outlineLevel="1" x14ac:dyDescent="0.25">
      <c r="A23" s="294" t="s">
        <v>37</v>
      </c>
      <c r="B23" s="164" t="s">
        <v>38</v>
      </c>
      <c r="C23" s="161" t="s">
        <v>11</v>
      </c>
      <c r="D23" s="160">
        <v>2</v>
      </c>
      <c r="E23" s="160">
        <v>2</v>
      </c>
      <c r="F23" s="305">
        <f>'Sample BOQ'!G23</f>
        <v>22484</v>
      </c>
      <c r="G23" s="305">
        <f>'CV-2'!$F23*'CV-2'!$D23</f>
        <v>44968</v>
      </c>
      <c r="H23" s="310">
        <f>Table4[[#This Row],[RATE]]</f>
        <v>22484</v>
      </c>
      <c r="I23" s="310">
        <f>Table4[[#This Row],[RATE2]]*Table4[[#This Row],[QTY @ CV-2]]</f>
        <v>44968</v>
      </c>
    </row>
    <row r="24" spans="1:9" ht="19.5" customHeight="1" outlineLevel="1" x14ac:dyDescent="0.25">
      <c r="A24" s="294"/>
      <c r="B24" s="164"/>
      <c r="C24" s="161"/>
      <c r="D24" s="160"/>
      <c r="E24" s="160"/>
      <c r="F24" s="305"/>
      <c r="G24" s="305"/>
      <c r="H24" s="310"/>
      <c r="I24" s="310"/>
    </row>
    <row r="25" spans="1:9" ht="19.5" customHeight="1" outlineLevel="1" x14ac:dyDescent="0.25">
      <c r="A25" s="294" t="s">
        <v>39</v>
      </c>
      <c r="B25" s="164" t="s">
        <v>40</v>
      </c>
      <c r="C25" s="161" t="s">
        <v>11</v>
      </c>
      <c r="D25" s="160">
        <v>3687</v>
      </c>
      <c r="E25" s="160">
        <v>3687</v>
      </c>
      <c r="F25" s="305">
        <f>'Sample BOQ'!G25</f>
        <v>3271</v>
      </c>
      <c r="G25" s="305">
        <f>'CV-2'!$F25*'CV-2'!$D25</f>
        <v>12060177</v>
      </c>
      <c r="H25" s="310">
        <f>Table4[[#This Row],[RATE]]</f>
        <v>3271</v>
      </c>
      <c r="I25" s="310">
        <f>Table4[[#This Row],[RATE2]]*Table4[[#This Row],[QTY @ CV-2]]</f>
        <v>12060177</v>
      </c>
    </row>
    <row r="26" spans="1:9" ht="19.5" customHeight="1" outlineLevel="1" x14ac:dyDescent="0.25">
      <c r="A26" s="294"/>
      <c r="B26" s="164"/>
      <c r="C26" s="161"/>
      <c r="D26" s="160"/>
      <c r="E26" s="160"/>
      <c r="F26" s="305"/>
      <c r="G26" s="305"/>
      <c r="H26" s="310"/>
      <c r="I26" s="310"/>
    </row>
    <row r="27" spans="1:9" ht="19.5" customHeight="1" outlineLevel="1" x14ac:dyDescent="0.25">
      <c r="A27" s="294" t="s">
        <v>12</v>
      </c>
      <c r="B27" s="164" t="s">
        <v>13</v>
      </c>
      <c r="C27" s="161"/>
      <c r="D27" s="160"/>
      <c r="E27" s="160"/>
      <c r="F27" s="305"/>
      <c r="G27" s="305"/>
      <c r="H27" s="310"/>
      <c r="I27" s="310"/>
    </row>
    <row r="28" spans="1:9" ht="19.5" customHeight="1" outlineLevel="1" x14ac:dyDescent="0.25">
      <c r="A28" s="294"/>
      <c r="B28" s="164"/>
      <c r="C28" s="161"/>
      <c r="D28" s="160"/>
      <c r="E28" s="160"/>
      <c r="F28" s="305"/>
      <c r="G28" s="305"/>
      <c r="H28" s="310"/>
      <c r="I28" s="310"/>
    </row>
    <row r="29" spans="1:9" ht="19.5" customHeight="1" outlineLevel="1" x14ac:dyDescent="0.25">
      <c r="A29" s="294" t="s">
        <v>14</v>
      </c>
      <c r="B29" s="164" t="s">
        <v>15</v>
      </c>
      <c r="C29" s="161" t="s">
        <v>16</v>
      </c>
      <c r="D29" s="160">
        <v>7373</v>
      </c>
      <c r="E29" s="160">
        <f>D29*0.45</f>
        <v>3317.85</v>
      </c>
      <c r="F29" s="305">
        <f>'Sample BOQ'!G29</f>
        <v>329</v>
      </c>
      <c r="G29" s="305">
        <f>'CV-2'!$F29*'CV-2'!$D29</f>
        <v>2425717</v>
      </c>
      <c r="H29" s="310">
        <f>Table4[[#This Row],[RATE]]</f>
        <v>329</v>
      </c>
      <c r="I29" s="310">
        <f>Table4[[#This Row],[RATE2]]*Table4[[#This Row],[QTY @ CV-2]]</f>
        <v>1091572.6499999999</v>
      </c>
    </row>
    <row r="30" spans="1:9" ht="19.5" customHeight="1" outlineLevel="1" x14ac:dyDescent="0.25">
      <c r="A30" s="294"/>
      <c r="B30" s="164"/>
      <c r="C30" s="161"/>
      <c r="D30" s="160"/>
      <c r="E30" s="160"/>
      <c r="F30" s="305"/>
      <c r="G30" s="305"/>
      <c r="H30" s="310"/>
      <c r="I30" s="310"/>
    </row>
    <row r="31" spans="1:9" ht="19.5" customHeight="1" outlineLevel="1" x14ac:dyDescent="0.25">
      <c r="A31" s="294" t="s">
        <v>17</v>
      </c>
      <c r="B31" s="164" t="s">
        <v>18</v>
      </c>
      <c r="C31" s="161" t="s">
        <v>16</v>
      </c>
      <c r="D31" s="160">
        <v>79680</v>
      </c>
      <c r="E31" s="160">
        <f>D31*0.45</f>
        <v>35856</v>
      </c>
      <c r="F31" s="305">
        <f>'Sample BOQ'!G31</f>
        <v>468</v>
      </c>
      <c r="G31" s="305">
        <f>'CV-2'!$F31*'CV-2'!$D31</f>
        <v>37290240</v>
      </c>
      <c r="H31" s="310">
        <f>Table4[[#This Row],[RATE]]</f>
        <v>468</v>
      </c>
      <c r="I31" s="310">
        <f>Table4[[#This Row],[RATE2]]*Table4[[#This Row],[QTY @ CV-2]]</f>
        <v>16780608</v>
      </c>
    </row>
    <row r="32" spans="1:9" ht="19.5" customHeight="1" outlineLevel="1" x14ac:dyDescent="0.25">
      <c r="A32" s="294"/>
      <c r="B32" s="164"/>
      <c r="C32" s="161"/>
      <c r="D32" s="160"/>
      <c r="E32" s="160"/>
      <c r="F32" s="305"/>
      <c r="G32" s="305"/>
      <c r="H32" s="310"/>
      <c r="I32" s="310"/>
    </row>
    <row r="33" spans="1:9" ht="19.5" customHeight="1" outlineLevel="1" x14ac:dyDescent="0.25">
      <c r="A33" s="294" t="s">
        <v>19</v>
      </c>
      <c r="B33" s="164" t="s">
        <v>20</v>
      </c>
      <c r="C33" s="161" t="s">
        <v>11</v>
      </c>
      <c r="D33" s="160">
        <v>3687</v>
      </c>
      <c r="E33" s="160">
        <f>D33*0.45</f>
        <v>1659.15</v>
      </c>
      <c r="F33" s="305">
        <f>'Sample BOQ'!G33</f>
        <v>1640</v>
      </c>
      <c r="G33" s="305">
        <f>'CV-2'!$F33*'CV-2'!$D33</f>
        <v>6046680</v>
      </c>
      <c r="H33" s="310">
        <f>Table4[[#This Row],[RATE]]</f>
        <v>1640</v>
      </c>
      <c r="I33" s="310">
        <f>Table4[[#This Row],[RATE2]]*Table4[[#This Row],[QTY @ CV-2]]</f>
        <v>2721006</v>
      </c>
    </row>
    <row r="34" spans="1:9" ht="19.5" customHeight="1" outlineLevel="1" x14ac:dyDescent="0.25">
      <c r="A34" s="294"/>
      <c r="B34" s="164"/>
      <c r="C34" s="161"/>
      <c r="D34" s="160"/>
      <c r="E34" s="160"/>
      <c r="F34" s="305"/>
      <c r="G34" s="305"/>
      <c r="H34" s="310"/>
      <c r="I34" s="310"/>
    </row>
    <row r="35" spans="1:9" ht="19.5" customHeight="1" outlineLevel="1" x14ac:dyDescent="0.25">
      <c r="A35" s="294" t="s">
        <v>21</v>
      </c>
      <c r="B35" s="164" t="s">
        <v>22</v>
      </c>
      <c r="C35" s="161" t="s">
        <v>11</v>
      </c>
      <c r="D35" s="160">
        <v>2</v>
      </c>
      <c r="E35" s="160">
        <f>D35*0.45</f>
        <v>0.9</v>
      </c>
      <c r="F35" s="305">
        <f>'Sample BOQ'!G35</f>
        <v>10339</v>
      </c>
      <c r="G35" s="305">
        <f>'CV-2'!$F35*'CV-2'!$D35</f>
        <v>20678</v>
      </c>
      <c r="H35" s="310">
        <f>Table4[[#This Row],[RATE]]</f>
        <v>10339</v>
      </c>
      <c r="I35" s="310">
        <f>Table4[[#This Row],[RATE2]]*Table4[[#This Row],[QTY @ CV-2]]</f>
        <v>9305.1</v>
      </c>
    </row>
    <row r="36" spans="1:9" ht="19.5" customHeight="1" outlineLevel="1" x14ac:dyDescent="0.25">
      <c r="A36" s="294"/>
      <c r="B36" s="164"/>
      <c r="C36" s="161"/>
      <c r="D36" s="160"/>
      <c r="E36" s="160"/>
      <c r="F36" s="305"/>
      <c r="G36" s="305"/>
      <c r="H36" s="310"/>
      <c r="I36" s="310"/>
    </row>
    <row r="37" spans="1:9" ht="19.5" customHeight="1" outlineLevel="1" x14ac:dyDescent="0.25">
      <c r="A37" s="295" t="s">
        <v>23</v>
      </c>
      <c r="B37" s="159" t="s">
        <v>24</v>
      </c>
      <c r="C37" s="161"/>
      <c r="D37" s="160"/>
      <c r="E37" s="160"/>
      <c r="F37" s="305"/>
      <c r="G37" s="305"/>
      <c r="H37" s="310"/>
      <c r="I37" s="310"/>
    </row>
    <row r="38" spans="1:9" ht="19.5" customHeight="1" outlineLevel="1" x14ac:dyDescent="0.25">
      <c r="A38" s="295"/>
      <c r="B38" s="159"/>
      <c r="C38" s="161"/>
      <c r="D38" s="160"/>
      <c r="E38" s="160"/>
      <c r="F38" s="305"/>
      <c r="G38" s="305"/>
      <c r="H38" s="310"/>
      <c r="I38" s="310"/>
    </row>
    <row r="39" spans="1:9" ht="19.5" customHeight="1" outlineLevel="1" x14ac:dyDescent="0.25">
      <c r="A39" s="294" t="s">
        <v>25</v>
      </c>
      <c r="B39" s="164" t="s">
        <v>41</v>
      </c>
      <c r="C39" s="161" t="s">
        <v>11</v>
      </c>
      <c r="D39" s="160">
        <v>15206</v>
      </c>
      <c r="E39" s="160">
        <f>D39*0.45</f>
        <v>6842.7</v>
      </c>
      <c r="F39" s="305">
        <f>'Sample BOQ'!G39</f>
        <v>7832</v>
      </c>
      <c r="G39" s="305">
        <f>'CV-2'!$F39*'CV-2'!$D39</f>
        <v>119093392</v>
      </c>
      <c r="H39" s="310">
        <f>Table4[[#This Row],[RATE]]</f>
        <v>7832</v>
      </c>
      <c r="I39" s="310">
        <f>Table4[[#This Row],[RATE2]]*Table4[[#This Row],[QTY @ CV-2]]</f>
        <v>53592026.399999999</v>
      </c>
    </row>
    <row r="40" spans="1:9" ht="19.5" customHeight="1" outlineLevel="1" x14ac:dyDescent="0.25">
      <c r="A40" s="294"/>
      <c r="B40" s="164"/>
      <c r="C40" s="161"/>
      <c r="D40" s="160"/>
      <c r="E40" s="160"/>
      <c r="F40" s="305"/>
      <c r="G40" s="305"/>
      <c r="H40" s="310"/>
      <c r="I40" s="310"/>
    </row>
    <row r="41" spans="1:9" ht="19.5" customHeight="1" outlineLevel="1" x14ac:dyDescent="0.25">
      <c r="A41" s="294" t="s">
        <v>42</v>
      </c>
      <c r="B41" s="164" t="s">
        <v>43</v>
      </c>
      <c r="C41" s="161" t="s">
        <v>11</v>
      </c>
      <c r="D41" s="160">
        <v>1099</v>
      </c>
      <c r="E41" s="160">
        <f>D41*0.45</f>
        <v>494.55</v>
      </c>
      <c r="F41" s="305">
        <v>2258</v>
      </c>
      <c r="G41" s="305">
        <f>'CV-2'!$F41*'CV-2'!$D41</f>
        <v>2481542</v>
      </c>
      <c r="H41" s="310">
        <f>Table4[[#This Row],[RATE]]</f>
        <v>2258</v>
      </c>
      <c r="I41" s="310">
        <f>Table4[[#This Row],[RATE2]]*Table4[[#This Row],[QTY @ CV-2]]</f>
        <v>1116693.9000000001</v>
      </c>
    </row>
    <row r="42" spans="1:9" ht="19.5" customHeight="1" outlineLevel="1" x14ac:dyDescent="0.25">
      <c r="A42" s="294"/>
      <c r="B42" s="164"/>
      <c r="C42" s="161"/>
      <c r="D42" s="160"/>
      <c r="E42" s="160"/>
      <c r="F42" s="305"/>
      <c r="G42" s="305"/>
      <c r="H42" s="310"/>
      <c r="I42" s="310"/>
    </row>
    <row r="43" spans="1:9" ht="19.5" customHeight="1" outlineLevel="1" x14ac:dyDescent="0.25">
      <c r="A43" s="294" t="s">
        <v>44</v>
      </c>
      <c r="B43" s="164" t="s">
        <v>45</v>
      </c>
      <c r="C43" s="161" t="s">
        <v>11</v>
      </c>
      <c r="D43" s="160">
        <v>1862</v>
      </c>
      <c r="E43" s="160">
        <f>D43*0.45</f>
        <v>837.9</v>
      </c>
      <c r="F43" s="305">
        <f>'Sample BOQ'!G43</f>
        <v>2916</v>
      </c>
      <c r="G43" s="305">
        <f>'CV-2'!$F43*'CV-2'!$D43</f>
        <v>5429592</v>
      </c>
      <c r="H43" s="310">
        <f>Table4[[#This Row],[RATE]]</f>
        <v>2916</v>
      </c>
      <c r="I43" s="310">
        <f>Table4[[#This Row],[RATE2]]*Table4[[#This Row],[QTY @ CV-2]]</f>
        <v>2443316.4</v>
      </c>
    </row>
    <row r="44" spans="1:9" ht="19.5" customHeight="1" outlineLevel="1" x14ac:dyDescent="0.25">
      <c r="A44" s="294"/>
      <c r="B44" s="164"/>
      <c r="C44" s="161"/>
      <c r="D44" s="160"/>
      <c r="E44" s="160"/>
      <c r="F44" s="305"/>
      <c r="G44" s="305"/>
      <c r="H44" s="310"/>
      <c r="I44" s="310"/>
    </row>
    <row r="45" spans="1:9" ht="19.5" customHeight="1" outlineLevel="1" x14ac:dyDescent="0.25">
      <c r="A45" s="294" t="s">
        <v>26</v>
      </c>
      <c r="B45" s="164" t="s">
        <v>27</v>
      </c>
      <c r="C45" s="161"/>
      <c r="D45" s="160"/>
      <c r="E45" s="160"/>
      <c r="F45" s="305"/>
      <c r="G45" s="305"/>
      <c r="H45" s="310"/>
      <c r="I45" s="310"/>
    </row>
    <row r="46" spans="1:9" ht="19.5" customHeight="1" outlineLevel="1" x14ac:dyDescent="0.25">
      <c r="A46" s="294"/>
      <c r="B46" s="164"/>
      <c r="C46" s="161"/>
      <c r="D46" s="160"/>
      <c r="E46" s="160"/>
      <c r="F46" s="305"/>
      <c r="G46" s="305"/>
      <c r="H46" s="310"/>
      <c r="I46" s="310"/>
    </row>
    <row r="47" spans="1:9" ht="19.5" customHeight="1" outlineLevel="1" x14ac:dyDescent="0.25">
      <c r="A47" s="294" t="s">
        <v>28</v>
      </c>
      <c r="B47" s="164" t="s">
        <v>29</v>
      </c>
      <c r="C47" s="161" t="s">
        <v>16</v>
      </c>
      <c r="D47" s="160">
        <v>73110</v>
      </c>
      <c r="E47" s="160">
        <f>D47*0.45</f>
        <v>32899.5</v>
      </c>
      <c r="F47" s="305">
        <f>'Sample BOQ'!G47</f>
        <v>468</v>
      </c>
      <c r="G47" s="305">
        <f>'CV-2'!$F47*'CV-2'!$D47</f>
        <v>34215480</v>
      </c>
      <c r="H47" s="310">
        <f>Table4[[#This Row],[RATE]]</f>
        <v>468</v>
      </c>
      <c r="I47" s="310">
        <f>Table4[[#This Row],[RATE2]]*Table4[[#This Row],[QTY @ CV-2]]</f>
        <v>15396966</v>
      </c>
    </row>
    <row r="48" spans="1:9" ht="19.5" customHeight="1" outlineLevel="1" x14ac:dyDescent="0.25">
      <c r="A48" s="294"/>
      <c r="B48" s="164"/>
      <c r="C48" s="161"/>
      <c r="D48" s="160"/>
      <c r="E48" s="160"/>
      <c r="F48" s="305"/>
      <c r="G48" s="305"/>
      <c r="H48" s="310"/>
      <c r="I48" s="310"/>
    </row>
    <row r="49" spans="1:9" ht="19.5" customHeight="1" outlineLevel="1" x14ac:dyDescent="0.25">
      <c r="A49" s="294"/>
      <c r="B49" s="164"/>
      <c r="C49" s="161"/>
      <c r="D49" s="160"/>
      <c r="E49" s="160"/>
      <c r="F49" s="305"/>
      <c r="G49" s="305"/>
      <c r="H49" s="310"/>
      <c r="I49" s="310"/>
    </row>
    <row r="50" spans="1:9" ht="19.5" customHeight="1" outlineLevel="1" x14ac:dyDescent="0.25">
      <c r="A50" s="294"/>
      <c r="B50" s="159" t="s">
        <v>46</v>
      </c>
      <c r="C50" s="161"/>
      <c r="D50" s="160"/>
      <c r="E50" s="160"/>
      <c r="F50" s="305"/>
      <c r="G50" s="305"/>
      <c r="H50" s="310"/>
      <c r="I50" s="310"/>
    </row>
    <row r="51" spans="1:9" ht="19.5" customHeight="1" outlineLevel="1" x14ac:dyDescent="0.25">
      <c r="A51" s="294"/>
      <c r="B51" s="164"/>
      <c r="C51" s="161"/>
      <c r="D51" s="160"/>
      <c r="E51" s="160"/>
      <c r="F51" s="305"/>
      <c r="G51" s="305"/>
      <c r="H51" s="310"/>
      <c r="I51" s="310"/>
    </row>
    <row r="52" spans="1:9" ht="19.5" customHeight="1" outlineLevel="1" x14ac:dyDescent="0.25">
      <c r="A52" s="294" t="s">
        <v>30</v>
      </c>
      <c r="B52" s="164" t="s">
        <v>31</v>
      </c>
      <c r="C52" s="161" t="s">
        <v>16</v>
      </c>
      <c r="D52" s="160">
        <v>10950</v>
      </c>
      <c r="E52" s="160">
        <v>0</v>
      </c>
      <c r="F52" s="305">
        <f>'Sample BOQ'!G52</f>
        <v>1167</v>
      </c>
      <c r="G52" s="305">
        <f>'CV-2'!$F52*'CV-2'!$D52</f>
        <v>12778650</v>
      </c>
      <c r="H52" s="310">
        <f>Table4[[#This Row],[RATE]]</f>
        <v>1167</v>
      </c>
      <c r="I52" s="310">
        <f>Table4[[#This Row],[RATE2]]*Table4[[#This Row],[QTY @ CV-2]]</f>
        <v>0</v>
      </c>
    </row>
    <row r="53" spans="1:9" ht="19.5" customHeight="1" outlineLevel="1" x14ac:dyDescent="0.25">
      <c r="A53" s="294"/>
      <c r="B53" s="164"/>
      <c r="C53" s="161"/>
      <c r="D53" s="160"/>
      <c r="E53" s="160"/>
      <c r="F53" s="305"/>
      <c r="G53" s="305"/>
      <c r="H53" s="310"/>
      <c r="I53" s="310"/>
    </row>
    <row r="54" spans="1:9" ht="19.5" customHeight="1" outlineLevel="1" x14ac:dyDescent="0.25">
      <c r="A54" s="294" t="s">
        <v>32</v>
      </c>
      <c r="B54" s="164" t="s">
        <v>47</v>
      </c>
      <c r="C54" s="161" t="s">
        <v>7</v>
      </c>
      <c r="D54" s="160">
        <v>2433</v>
      </c>
      <c r="E54" s="160">
        <v>0</v>
      </c>
      <c r="F54" s="305">
        <f>'Sample BOQ'!G54</f>
        <v>6996</v>
      </c>
      <c r="G54" s="305">
        <f>'CV-2'!$F54*'CV-2'!$D54</f>
        <v>17021268</v>
      </c>
      <c r="H54" s="310">
        <f>Table4[[#This Row],[RATE]]</f>
        <v>6996</v>
      </c>
      <c r="I54" s="310">
        <f>Table4[[#This Row],[RATE2]]*Table4[[#This Row],[QTY @ CV-2]]</f>
        <v>0</v>
      </c>
    </row>
    <row r="55" spans="1:9" ht="19.5" customHeight="1" outlineLevel="1" x14ac:dyDescent="0.25">
      <c r="A55" s="294"/>
      <c r="B55" s="164"/>
      <c r="C55" s="161"/>
      <c r="D55" s="160"/>
      <c r="E55" s="160"/>
      <c r="F55" s="305"/>
      <c r="G55" s="305"/>
      <c r="H55" s="310"/>
      <c r="I55" s="310"/>
    </row>
    <row r="56" spans="1:9" ht="19.5" customHeight="1" outlineLevel="1" x14ac:dyDescent="0.25">
      <c r="A56" s="295"/>
      <c r="B56" s="159" t="s">
        <v>48</v>
      </c>
      <c r="C56" s="161"/>
      <c r="D56" s="160"/>
      <c r="E56" s="160"/>
      <c r="F56" s="305"/>
      <c r="G56" s="305"/>
      <c r="H56" s="310"/>
      <c r="I56" s="310"/>
    </row>
    <row r="57" spans="1:9" ht="19.5" customHeight="1" outlineLevel="1" x14ac:dyDescent="0.25">
      <c r="A57" s="295"/>
      <c r="B57" s="159"/>
      <c r="C57" s="161"/>
      <c r="D57" s="160"/>
      <c r="E57" s="160"/>
      <c r="F57" s="305"/>
      <c r="G57" s="305"/>
      <c r="H57" s="310"/>
      <c r="I57" s="310"/>
    </row>
    <row r="58" spans="1:9" ht="19.5" customHeight="1" outlineLevel="1" x14ac:dyDescent="0.25">
      <c r="A58" s="295" t="s">
        <v>49</v>
      </c>
      <c r="B58" s="159" t="s">
        <v>50</v>
      </c>
      <c r="C58" s="161"/>
      <c r="D58" s="160"/>
      <c r="E58" s="160"/>
      <c r="F58" s="305"/>
      <c r="G58" s="305"/>
      <c r="H58" s="310"/>
      <c r="I58" s="310"/>
    </row>
    <row r="59" spans="1:9" ht="19.5" customHeight="1" outlineLevel="1" x14ac:dyDescent="0.25">
      <c r="A59" s="294"/>
      <c r="B59" s="164"/>
      <c r="C59" s="161"/>
      <c r="D59" s="160"/>
      <c r="E59" s="160"/>
      <c r="F59" s="305"/>
      <c r="G59" s="305"/>
      <c r="H59" s="310"/>
      <c r="I59" s="310"/>
    </row>
    <row r="60" spans="1:9" ht="19.5" customHeight="1" outlineLevel="1" x14ac:dyDescent="0.25">
      <c r="A60" s="295" t="s">
        <v>51</v>
      </c>
      <c r="B60" s="159" t="s">
        <v>52</v>
      </c>
      <c r="C60" s="161"/>
      <c r="D60" s="160"/>
      <c r="E60" s="160"/>
      <c r="F60" s="305"/>
      <c r="G60" s="305"/>
      <c r="H60" s="310"/>
      <c r="I60" s="310"/>
    </row>
    <row r="61" spans="1:9" ht="19.5" customHeight="1" outlineLevel="1" x14ac:dyDescent="0.25">
      <c r="A61" s="294"/>
      <c r="B61" s="164"/>
      <c r="C61" s="161"/>
      <c r="D61" s="160"/>
      <c r="E61" s="160"/>
      <c r="F61" s="305"/>
      <c r="G61" s="305"/>
      <c r="H61" s="310"/>
      <c r="I61" s="310"/>
    </row>
    <row r="62" spans="1:9" ht="19.5" customHeight="1" outlineLevel="1" x14ac:dyDescent="0.25">
      <c r="A62" s="294" t="s">
        <v>53</v>
      </c>
      <c r="B62" s="164" t="s">
        <v>54</v>
      </c>
      <c r="C62" s="161" t="s">
        <v>11</v>
      </c>
      <c r="D62" s="160">
        <v>438</v>
      </c>
      <c r="E62" s="160">
        <f>D62*0.45</f>
        <v>197.1</v>
      </c>
      <c r="F62" s="305">
        <f>'Sample BOQ'!G62</f>
        <v>57746</v>
      </c>
      <c r="G62" s="305">
        <f>'CV-2'!$F62*'CV-2'!$D62</f>
        <v>25292748</v>
      </c>
      <c r="H62" s="310">
        <f>Table4[[#This Row],[RATE]]</f>
        <v>57746</v>
      </c>
      <c r="I62" s="310">
        <f>Table4[[#This Row],[RATE2]]*Table4[[#This Row],[QTY @ CV-2]]</f>
        <v>11381736.6</v>
      </c>
    </row>
    <row r="63" spans="1:9" ht="19.5" customHeight="1" outlineLevel="1" x14ac:dyDescent="0.25">
      <c r="A63" s="294"/>
      <c r="B63" s="164"/>
      <c r="C63" s="161"/>
      <c r="D63" s="160"/>
      <c r="E63" s="160"/>
      <c r="F63" s="305"/>
      <c r="G63" s="305"/>
      <c r="H63" s="310"/>
      <c r="I63" s="310"/>
    </row>
    <row r="64" spans="1:9" ht="19.5" customHeight="1" outlineLevel="1" x14ac:dyDescent="0.25">
      <c r="A64" s="294" t="s">
        <v>55</v>
      </c>
      <c r="B64" s="164" t="s">
        <v>56</v>
      </c>
      <c r="C64" s="161" t="s">
        <v>11</v>
      </c>
      <c r="D64" s="160">
        <v>2190</v>
      </c>
      <c r="E64" s="160">
        <f>D64*0.45</f>
        <v>985.5</v>
      </c>
      <c r="F64" s="305">
        <f>'Sample BOQ'!G64</f>
        <v>76215</v>
      </c>
      <c r="G64" s="305">
        <f>'CV-2'!$F64*'CV-2'!$D64</f>
        <v>166910850</v>
      </c>
      <c r="H64" s="310">
        <f>Table4[[#This Row],[RATE]]</f>
        <v>76215</v>
      </c>
      <c r="I64" s="310">
        <f>Table4[[#This Row],[RATE2]]*Table4[[#This Row],[QTY @ CV-2]]</f>
        <v>75109882.5</v>
      </c>
    </row>
    <row r="65" spans="1:9" ht="19.5" customHeight="1" outlineLevel="1" x14ac:dyDescent="0.25">
      <c r="A65" s="294"/>
      <c r="B65" s="164"/>
      <c r="C65" s="161"/>
      <c r="D65" s="160"/>
      <c r="E65" s="160"/>
      <c r="F65" s="305"/>
      <c r="G65" s="305"/>
      <c r="H65" s="310"/>
      <c r="I65" s="310"/>
    </row>
    <row r="66" spans="1:9" ht="19.5" customHeight="1" outlineLevel="1" x14ac:dyDescent="0.25">
      <c r="A66" s="294"/>
      <c r="B66" s="159" t="s">
        <v>57</v>
      </c>
      <c r="C66" s="161"/>
      <c r="D66" s="160"/>
      <c r="E66" s="160"/>
      <c r="F66" s="305"/>
      <c r="G66" s="305"/>
      <c r="H66" s="310"/>
      <c r="I66" s="310"/>
    </row>
    <row r="67" spans="1:9" ht="19.5" customHeight="1" outlineLevel="1" x14ac:dyDescent="0.25">
      <c r="A67" s="294"/>
      <c r="B67" s="164"/>
      <c r="C67" s="161"/>
      <c r="D67" s="160"/>
      <c r="E67" s="160"/>
      <c r="F67" s="305"/>
      <c r="G67" s="305"/>
      <c r="H67" s="310"/>
      <c r="I67" s="310"/>
    </row>
    <row r="68" spans="1:9" ht="19.5" customHeight="1" outlineLevel="1" x14ac:dyDescent="0.25">
      <c r="A68" s="295" t="s">
        <v>58</v>
      </c>
      <c r="B68" s="159" t="s">
        <v>59</v>
      </c>
      <c r="C68" s="161"/>
      <c r="D68" s="160"/>
      <c r="E68" s="160"/>
      <c r="F68" s="305"/>
      <c r="G68" s="305"/>
      <c r="H68" s="310"/>
      <c r="I68" s="310"/>
    </row>
    <row r="69" spans="1:9" ht="19.5" customHeight="1" outlineLevel="1" x14ac:dyDescent="0.25">
      <c r="A69" s="294"/>
      <c r="B69" s="164"/>
      <c r="C69" s="161"/>
      <c r="D69" s="160"/>
      <c r="E69" s="160"/>
      <c r="F69" s="305"/>
      <c r="G69" s="305"/>
      <c r="H69" s="310"/>
      <c r="I69" s="310"/>
    </row>
    <row r="70" spans="1:9" ht="19.5" customHeight="1" outlineLevel="1" x14ac:dyDescent="0.25">
      <c r="A70" s="294" t="s">
        <v>60</v>
      </c>
      <c r="B70" s="164" t="s">
        <v>61</v>
      </c>
      <c r="C70" s="161" t="s">
        <v>11</v>
      </c>
      <c r="D70" s="160">
        <v>438</v>
      </c>
      <c r="E70" s="160">
        <f>D70*0.45</f>
        <v>197.1</v>
      </c>
      <c r="F70" s="305">
        <f>'Sample BOQ'!G70</f>
        <v>7420</v>
      </c>
      <c r="G70" s="305">
        <f>'CV-2'!$F70*'CV-2'!$D70</f>
        <v>3249960</v>
      </c>
      <c r="H70" s="310">
        <f>Table4[[#This Row],[RATE]]</f>
        <v>7420</v>
      </c>
      <c r="I70" s="310">
        <f>Table4[[#This Row],[RATE2]]*Table4[[#This Row],[QTY @ CV-2]]</f>
        <v>1462482</v>
      </c>
    </row>
    <row r="71" spans="1:9" ht="19.5" customHeight="1" outlineLevel="1" x14ac:dyDescent="0.25">
      <c r="A71" s="294"/>
      <c r="B71" s="164"/>
      <c r="C71" s="161"/>
      <c r="D71" s="160"/>
      <c r="E71" s="160"/>
      <c r="F71" s="305"/>
      <c r="G71" s="305"/>
      <c r="H71" s="310"/>
      <c r="I71" s="310"/>
    </row>
    <row r="72" spans="1:9" ht="19.5" customHeight="1" outlineLevel="1" x14ac:dyDescent="0.25">
      <c r="A72" s="295" t="s">
        <v>62</v>
      </c>
      <c r="B72" s="159" t="s">
        <v>63</v>
      </c>
      <c r="C72" s="161"/>
      <c r="D72" s="160"/>
      <c r="E72" s="160"/>
      <c r="F72" s="305"/>
      <c r="G72" s="305"/>
      <c r="H72" s="310"/>
      <c r="I72" s="310"/>
    </row>
    <row r="73" spans="1:9" ht="19.5" customHeight="1" outlineLevel="1" x14ac:dyDescent="0.25">
      <c r="A73" s="294"/>
      <c r="B73" s="164"/>
      <c r="C73" s="161"/>
      <c r="D73" s="160"/>
      <c r="E73" s="160"/>
      <c r="F73" s="305"/>
      <c r="G73" s="305"/>
      <c r="H73" s="310"/>
      <c r="I73" s="310"/>
    </row>
    <row r="74" spans="1:9" ht="19.5" customHeight="1" outlineLevel="1" x14ac:dyDescent="0.25">
      <c r="A74" s="294" t="s">
        <v>64</v>
      </c>
      <c r="B74" s="164" t="s">
        <v>65</v>
      </c>
      <c r="C74" s="161" t="s">
        <v>11</v>
      </c>
      <c r="D74" s="160">
        <v>730</v>
      </c>
      <c r="E74" s="160">
        <f>D74*0.45</f>
        <v>328.5</v>
      </c>
      <c r="F74" s="305">
        <f>'Sample BOQ'!G74</f>
        <v>7420</v>
      </c>
      <c r="G74" s="305">
        <f>'CV-2'!$F74*'CV-2'!$D74</f>
        <v>5416600</v>
      </c>
      <c r="H74" s="310">
        <f>Table4[[#This Row],[RATE]]</f>
        <v>7420</v>
      </c>
      <c r="I74" s="310">
        <f>Table4[[#This Row],[RATE2]]*Table4[[#This Row],[QTY @ CV-2]]</f>
        <v>2437470</v>
      </c>
    </row>
    <row r="75" spans="1:9" ht="19.5" customHeight="1" outlineLevel="1" x14ac:dyDescent="0.25">
      <c r="A75" s="294"/>
      <c r="B75" s="164"/>
      <c r="C75" s="161"/>
      <c r="D75" s="160"/>
      <c r="E75" s="160"/>
      <c r="F75" s="305"/>
      <c r="G75" s="305"/>
      <c r="H75" s="310"/>
      <c r="I75" s="310"/>
    </row>
    <row r="76" spans="1:9" ht="19.5" customHeight="1" outlineLevel="1" x14ac:dyDescent="0.25">
      <c r="A76" s="294" t="s">
        <v>66</v>
      </c>
      <c r="B76" s="164" t="s">
        <v>67</v>
      </c>
      <c r="C76" s="161" t="s">
        <v>11</v>
      </c>
      <c r="D76" s="160">
        <v>1460</v>
      </c>
      <c r="E76" s="160">
        <f>D76*0.45</f>
        <v>657</v>
      </c>
      <c r="F76" s="305">
        <f>'Sample BOQ'!G76</f>
        <v>7420</v>
      </c>
      <c r="G76" s="305">
        <f>'CV-2'!$F76*'CV-2'!$D76</f>
        <v>10833200</v>
      </c>
      <c r="H76" s="310">
        <f>Table4[[#This Row],[RATE]]</f>
        <v>7420</v>
      </c>
      <c r="I76" s="310">
        <f>Table4[[#This Row],[RATE2]]*Table4[[#This Row],[QTY @ CV-2]]</f>
        <v>4874940</v>
      </c>
    </row>
    <row r="77" spans="1:9" ht="19.5" customHeight="1" outlineLevel="1" x14ac:dyDescent="0.25">
      <c r="A77" s="294"/>
      <c r="B77" s="164"/>
      <c r="C77" s="161"/>
      <c r="D77" s="160"/>
      <c r="E77" s="160"/>
      <c r="F77" s="305"/>
      <c r="G77" s="305"/>
      <c r="H77" s="310"/>
      <c r="I77" s="310"/>
    </row>
    <row r="78" spans="1:9" ht="19.5" customHeight="1" outlineLevel="1" x14ac:dyDescent="0.25">
      <c r="A78" s="295" t="s">
        <v>68</v>
      </c>
      <c r="B78" s="159" t="s">
        <v>69</v>
      </c>
      <c r="C78" s="161"/>
      <c r="D78" s="160"/>
      <c r="E78" s="160"/>
      <c r="F78" s="305"/>
      <c r="G78" s="305"/>
      <c r="H78" s="310"/>
      <c r="I78" s="310"/>
    </row>
    <row r="79" spans="1:9" ht="19.5" customHeight="1" outlineLevel="1" x14ac:dyDescent="0.25">
      <c r="A79" s="294"/>
      <c r="B79" s="164"/>
      <c r="C79" s="161"/>
      <c r="D79" s="160"/>
      <c r="E79" s="160"/>
      <c r="F79" s="305"/>
      <c r="G79" s="305"/>
      <c r="H79" s="310"/>
      <c r="I79" s="310"/>
    </row>
    <row r="80" spans="1:9" ht="19.5" customHeight="1" outlineLevel="1" x14ac:dyDescent="0.25">
      <c r="A80" s="295" t="s">
        <v>70</v>
      </c>
      <c r="B80" s="159" t="s">
        <v>71</v>
      </c>
      <c r="C80" s="161"/>
      <c r="D80" s="160"/>
      <c r="E80" s="160"/>
      <c r="F80" s="305"/>
      <c r="G80" s="305"/>
      <c r="H80" s="310"/>
      <c r="I80" s="310"/>
    </row>
    <row r="81" spans="1:9" ht="19.5" customHeight="1" outlineLevel="1" x14ac:dyDescent="0.25">
      <c r="A81" s="294"/>
      <c r="B81" s="164"/>
      <c r="C81" s="161"/>
      <c r="D81" s="160"/>
      <c r="E81" s="160"/>
      <c r="F81" s="305"/>
      <c r="G81" s="305"/>
      <c r="H81" s="310"/>
      <c r="I81" s="310"/>
    </row>
    <row r="82" spans="1:9" ht="19.5" customHeight="1" outlineLevel="1" x14ac:dyDescent="0.25">
      <c r="A82" s="295" t="s">
        <v>72</v>
      </c>
      <c r="B82" s="159" t="s">
        <v>73</v>
      </c>
      <c r="C82" s="161"/>
      <c r="D82" s="160"/>
      <c r="E82" s="160"/>
      <c r="F82" s="305"/>
      <c r="G82" s="305"/>
      <c r="H82" s="310"/>
      <c r="I82" s="310"/>
    </row>
    <row r="83" spans="1:9" ht="19.5" customHeight="1" outlineLevel="1" x14ac:dyDescent="0.25">
      <c r="A83" s="294"/>
      <c r="B83" s="164"/>
      <c r="C83" s="161"/>
      <c r="D83" s="160"/>
      <c r="E83" s="160"/>
      <c r="F83" s="305"/>
      <c r="G83" s="305"/>
      <c r="H83" s="310"/>
      <c r="I83" s="310"/>
    </row>
    <row r="84" spans="1:9" ht="19.5" customHeight="1" outlineLevel="1" x14ac:dyDescent="0.25">
      <c r="A84" s="294" t="s">
        <v>74</v>
      </c>
      <c r="B84" s="164" t="s">
        <v>75</v>
      </c>
      <c r="C84" s="161" t="s">
        <v>16</v>
      </c>
      <c r="D84" s="160">
        <v>1460</v>
      </c>
      <c r="E84" s="160">
        <f>D84*0.45</f>
        <v>657</v>
      </c>
      <c r="F84" s="305">
        <f>'Sample BOQ'!G84</f>
        <v>4512</v>
      </c>
      <c r="G84" s="305">
        <f>'CV-2'!$F84*'CV-2'!$D84</f>
        <v>6587520</v>
      </c>
      <c r="H84" s="310">
        <f>Table4[[#This Row],[RATE]]</f>
        <v>4512</v>
      </c>
      <c r="I84" s="310">
        <f>Table4[[#This Row],[RATE2]]*Table4[[#This Row],[QTY @ CV-2]]</f>
        <v>2964384</v>
      </c>
    </row>
    <row r="85" spans="1:9" ht="19.5" customHeight="1" outlineLevel="1" x14ac:dyDescent="0.25">
      <c r="A85" s="294"/>
      <c r="B85" s="164"/>
      <c r="C85" s="161"/>
      <c r="D85" s="160"/>
      <c r="E85" s="160"/>
      <c r="F85" s="305"/>
      <c r="G85" s="305"/>
      <c r="H85" s="310"/>
      <c r="I85" s="310"/>
    </row>
    <row r="86" spans="1:9" ht="19.5" customHeight="1" outlineLevel="1" x14ac:dyDescent="0.25">
      <c r="A86" s="295"/>
      <c r="B86" s="159" t="s">
        <v>76</v>
      </c>
      <c r="C86" s="161"/>
      <c r="D86" s="160"/>
      <c r="E86" s="160"/>
      <c r="F86" s="305"/>
      <c r="G86" s="305"/>
      <c r="H86" s="310"/>
      <c r="I86" s="310"/>
    </row>
    <row r="87" spans="1:9" ht="19.5" customHeight="1" outlineLevel="1" x14ac:dyDescent="0.25">
      <c r="A87" s="295"/>
      <c r="B87" s="159"/>
      <c r="C87" s="161"/>
      <c r="D87" s="160"/>
      <c r="E87" s="160"/>
      <c r="F87" s="305"/>
      <c r="G87" s="305"/>
      <c r="H87" s="310"/>
      <c r="I87" s="310"/>
    </row>
    <row r="88" spans="1:9" ht="19.5" customHeight="1" outlineLevel="1" x14ac:dyDescent="0.25">
      <c r="A88" s="295" t="s">
        <v>77</v>
      </c>
      <c r="B88" s="159" t="s">
        <v>73</v>
      </c>
      <c r="C88" s="161"/>
      <c r="D88" s="160"/>
      <c r="E88" s="160"/>
      <c r="F88" s="305"/>
      <c r="G88" s="305"/>
      <c r="H88" s="310"/>
      <c r="I88" s="310"/>
    </row>
    <row r="89" spans="1:9" ht="19.5" customHeight="1" outlineLevel="1" x14ac:dyDescent="0.25">
      <c r="A89" s="294"/>
      <c r="B89" s="164"/>
      <c r="C89" s="161"/>
      <c r="D89" s="160"/>
      <c r="E89" s="160"/>
      <c r="F89" s="305"/>
      <c r="G89" s="305"/>
      <c r="H89" s="310"/>
      <c r="I89" s="310"/>
    </row>
    <row r="90" spans="1:9" ht="19.5" customHeight="1" outlineLevel="1" x14ac:dyDescent="0.25">
      <c r="A90" s="294" t="s">
        <v>78</v>
      </c>
      <c r="B90" s="164" t="s">
        <v>79</v>
      </c>
      <c r="C90" s="161" t="s">
        <v>16</v>
      </c>
      <c r="D90" s="160">
        <v>14600</v>
      </c>
      <c r="E90" s="160">
        <f>D90*0.45</f>
        <v>6570</v>
      </c>
      <c r="F90" s="305">
        <f>'Sample BOQ'!G90</f>
        <v>5415</v>
      </c>
      <c r="G90" s="305">
        <f>'CV-2'!$F90*'CV-2'!$D90</f>
        <v>79059000</v>
      </c>
      <c r="H90" s="310">
        <f>Table4[[#This Row],[RATE]]</f>
        <v>5415</v>
      </c>
      <c r="I90" s="310">
        <f>Table4[[#This Row],[RATE2]]*Table4[[#This Row],[QTY @ CV-2]]</f>
        <v>35576550</v>
      </c>
    </row>
    <row r="91" spans="1:9" ht="19.5" customHeight="1" outlineLevel="1" x14ac:dyDescent="0.25">
      <c r="A91" s="294"/>
      <c r="B91" s="164"/>
      <c r="C91" s="161"/>
      <c r="D91" s="160"/>
      <c r="E91" s="160"/>
      <c r="F91" s="305"/>
      <c r="G91" s="305"/>
      <c r="H91" s="310"/>
      <c r="I91" s="310"/>
    </row>
    <row r="92" spans="1:9" ht="19.5" customHeight="1" outlineLevel="1" x14ac:dyDescent="0.25">
      <c r="A92" s="294"/>
      <c r="B92" s="164"/>
      <c r="C92" s="161"/>
      <c r="D92" s="160"/>
      <c r="E92" s="160"/>
      <c r="F92" s="305"/>
      <c r="G92" s="305"/>
      <c r="H92" s="310"/>
      <c r="I92" s="310"/>
    </row>
    <row r="93" spans="1:9" ht="19.5" customHeight="1" outlineLevel="1" x14ac:dyDescent="0.25">
      <c r="A93" s="295" t="s">
        <v>80</v>
      </c>
      <c r="B93" s="159" t="s">
        <v>81</v>
      </c>
      <c r="C93" s="161"/>
      <c r="D93" s="160"/>
      <c r="E93" s="160"/>
      <c r="F93" s="305"/>
      <c r="G93" s="305"/>
      <c r="H93" s="310"/>
      <c r="I93" s="310"/>
    </row>
    <row r="94" spans="1:9" ht="19.5" customHeight="1" outlineLevel="1" x14ac:dyDescent="0.25">
      <c r="A94" s="295"/>
      <c r="B94" s="159"/>
      <c r="C94" s="161"/>
      <c r="D94" s="160"/>
      <c r="E94" s="160"/>
      <c r="F94" s="305"/>
      <c r="G94" s="305"/>
      <c r="H94" s="310"/>
      <c r="I94" s="310"/>
    </row>
    <row r="95" spans="1:9" ht="19.5" customHeight="1" outlineLevel="1" x14ac:dyDescent="0.25">
      <c r="A95" s="294" t="s">
        <v>82</v>
      </c>
      <c r="B95" s="162" t="s">
        <v>83</v>
      </c>
      <c r="C95" s="161" t="s">
        <v>84</v>
      </c>
      <c r="D95" s="160">
        <v>69.819999999999993</v>
      </c>
      <c r="E95" s="160">
        <f>D95*0.45</f>
        <v>31.418999999999997</v>
      </c>
      <c r="F95" s="305">
        <f>'Sample BOQ'!G95</f>
        <v>654529</v>
      </c>
      <c r="G95" s="305">
        <f>'CV-2'!$F95*'CV-2'!$D95</f>
        <v>45699214.779999994</v>
      </c>
      <c r="H95" s="310">
        <f>Table4[[#This Row],[RATE]]</f>
        <v>654529</v>
      </c>
      <c r="I95" s="310">
        <f>Table4[[#This Row],[RATE2]]*Table4[[#This Row],[QTY @ CV-2]]</f>
        <v>20564646.650999997</v>
      </c>
    </row>
    <row r="96" spans="1:9" ht="19.5" customHeight="1" outlineLevel="1" x14ac:dyDescent="0.25">
      <c r="A96" s="294"/>
      <c r="B96" s="164"/>
      <c r="C96" s="161"/>
      <c r="D96" s="160"/>
      <c r="E96" s="160"/>
      <c r="F96" s="305"/>
      <c r="G96" s="305"/>
      <c r="H96" s="310"/>
      <c r="I96" s="310"/>
    </row>
    <row r="97" spans="1:9" ht="19.5" customHeight="1" outlineLevel="1" x14ac:dyDescent="0.25">
      <c r="A97" s="294"/>
      <c r="B97" s="164"/>
      <c r="C97" s="161"/>
      <c r="D97" s="160"/>
      <c r="E97" s="160"/>
      <c r="F97" s="305"/>
      <c r="G97" s="305"/>
      <c r="H97" s="310"/>
      <c r="I97" s="310"/>
    </row>
    <row r="98" spans="1:9" ht="19.5" customHeight="1" outlineLevel="1" x14ac:dyDescent="0.25">
      <c r="A98" s="295" t="s">
        <v>85</v>
      </c>
      <c r="B98" s="159" t="s">
        <v>86</v>
      </c>
      <c r="C98" s="161"/>
      <c r="D98" s="160"/>
      <c r="E98" s="160"/>
      <c r="F98" s="305"/>
      <c r="G98" s="305"/>
      <c r="H98" s="310"/>
      <c r="I98" s="310"/>
    </row>
    <row r="99" spans="1:9" ht="19.5" customHeight="1" outlineLevel="1" x14ac:dyDescent="0.25">
      <c r="A99" s="294"/>
      <c r="B99" s="164"/>
      <c r="C99" s="161"/>
      <c r="D99" s="160"/>
      <c r="E99" s="160"/>
      <c r="F99" s="305"/>
      <c r="G99" s="305"/>
      <c r="H99" s="310"/>
      <c r="I99" s="310"/>
    </row>
    <row r="100" spans="1:9" ht="19.5" customHeight="1" outlineLevel="1" x14ac:dyDescent="0.25">
      <c r="A100" s="295" t="s">
        <v>87</v>
      </c>
      <c r="B100" s="159" t="s">
        <v>88</v>
      </c>
      <c r="C100" s="161"/>
      <c r="D100" s="160"/>
      <c r="E100" s="160"/>
      <c r="F100" s="305"/>
      <c r="G100" s="305"/>
      <c r="H100" s="310"/>
      <c r="I100" s="310"/>
    </row>
    <row r="101" spans="1:9" ht="19.5" customHeight="1" outlineLevel="1" x14ac:dyDescent="0.25">
      <c r="A101" s="294"/>
      <c r="B101" s="164"/>
      <c r="C101" s="161"/>
      <c r="D101" s="160"/>
      <c r="E101" s="160"/>
      <c r="F101" s="305"/>
      <c r="G101" s="305"/>
      <c r="H101" s="310"/>
      <c r="I101" s="310"/>
    </row>
    <row r="102" spans="1:9" ht="19.5" customHeight="1" outlineLevel="1" x14ac:dyDescent="0.25">
      <c r="A102" s="294" t="s">
        <v>89</v>
      </c>
      <c r="B102" s="164" t="s">
        <v>90</v>
      </c>
      <c r="C102" s="161" t="s">
        <v>16</v>
      </c>
      <c r="D102" s="160">
        <v>73073</v>
      </c>
      <c r="E102" s="160">
        <f>D102*0.45</f>
        <v>32882.85</v>
      </c>
      <c r="F102" s="305">
        <f>'Sample BOQ'!G102</f>
        <v>1175</v>
      </c>
      <c r="G102" s="305">
        <f>'CV-2'!$F102*'CV-2'!$D102</f>
        <v>85860775</v>
      </c>
      <c r="H102" s="310">
        <f>Table4[[#This Row],[RATE]]</f>
        <v>1175</v>
      </c>
      <c r="I102" s="310">
        <f>Table4[[#This Row],[RATE2]]*Table4[[#This Row],[QTY @ CV-2]]</f>
        <v>38637348.75</v>
      </c>
    </row>
    <row r="103" spans="1:9" ht="19.5" customHeight="1" outlineLevel="1" x14ac:dyDescent="0.25">
      <c r="A103" s="294"/>
      <c r="B103" s="164"/>
      <c r="C103" s="161"/>
      <c r="D103" s="160"/>
      <c r="E103" s="160"/>
      <c r="F103" s="305"/>
      <c r="G103" s="305"/>
      <c r="H103" s="310"/>
      <c r="I103" s="310"/>
    </row>
    <row r="104" spans="1:9" ht="19.5" customHeight="1" outlineLevel="1" x14ac:dyDescent="0.25">
      <c r="A104" s="294" t="s">
        <v>89</v>
      </c>
      <c r="B104" s="164" t="s">
        <v>91</v>
      </c>
      <c r="C104" s="161" t="s">
        <v>16</v>
      </c>
      <c r="D104" s="160">
        <v>64023</v>
      </c>
      <c r="E104" s="160">
        <f>D104*0.45</f>
        <v>28810.350000000002</v>
      </c>
      <c r="F104" s="305">
        <f>'Sample BOQ'!G104</f>
        <v>5742</v>
      </c>
      <c r="G104" s="305">
        <f>'CV-2'!$F104*'CV-2'!$D104</f>
        <v>367620066</v>
      </c>
      <c r="H104" s="310">
        <f>Table4[[#This Row],[RATE]]</f>
        <v>5742</v>
      </c>
      <c r="I104" s="310">
        <f>Table4[[#This Row],[RATE2]]*Table4[[#This Row],[QTY @ CV-2]]</f>
        <v>165429029.70000002</v>
      </c>
    </row>
    <row r="105" spans="1:9" ht="19.5" customHeight="1" outlineLevel="1" x14ac:dyDescent="0.25">
      <c r="A105" s="294"/>
      <c r="B105" s="164"/>
      <c r="C105" s="161"/>
      <c r="D105" s="160"/>
      <c r="E105" s="160"/>
      <c r="F105" s="305"/>
      <c r="G105" s="305"/>
      <c r="H105" s="310"/>
      <c r="I105" s="310"/>
    </row>
    <row r="106" spans="1:9" ht="19.5" customHeight="1" outlineLevel="1" x14ac:dyDescent="0.25">
      <c r="A106" s="294" t="s">
        <v>92</v>
      </c>
      <c r="B106" s="164" t="s">
        <v>93</v>
      </c>
      <c r="C106" s="161"/>
      <c r="D106" s="160"/>
      <c r="E106" s="160"/>
      <c r="F106" s="305"/>
      <c r="G106" s="305"/>
      <c r="H106" s="310"/>
      <c r="I106" s="310"/>
    </row>
    <row r="107" spans="1:9" ht="19.5" customHeight="1" outlineLevel="1" x14ac:dyDescent="0.25">
      <c r="A107" s="294"/>
      <c r="B107" s="164"/>
      <c r="C107" s="161"/>
      <c r="D107" s="160"/>
      <c r="E107" s="160"/>
      <c r="F107" s="305"/>
      <c r="G107" s="305"/>
      <c r="H107" s="310"/>
      <c r="I107" s="310"/>
    </row>
    <row r="108" spans="1:9" ht="19.5" customHeight="1" outlineLevel="1" x14ac:dyDescent="0.25">
      <c r="A108" s="294" t="s">
        <v>94</v>
      </c>
      <c r="B108" s="164" t="s">
        <v>95</v>
      </c>
      <c r="C108" s="161" t="s">
        <v>16</v>
      </c>
      <c r="D108" s="160">
        <v>47525</v>
      </c>
      <c r="E108" s="160">
        <f>D108*0.45</f>
        <v>21386.25</v>
      </c>
      <c r="F108" s="305">
        <f>'Sample BOQ'!G108</f>
        <v>11596</v>
      </c>
      <c r="G108" s="305">
        <f>'CV-2'!$F108*'CV-2'!$D108</f>
        <v>551099900</v>
      </c>
      <c r="H108" s="310">
        <f>Table4[[#This Row],[RATE]]</f>
        <v>11596</v>
      </c>
      <c r="I108" s="310">
        <f>Table4[[#This Row],[RATE2]]*Table4[[#This Row],[QTY @ CV-2]]</f>
        <v>247994955</v>
      </c>
    </row>
    <row r="109" spans="1:9" ht="19.5" customHeight="1" outlineLevel="1" x14ac:dyDescent="0.25">
      <c r="A109" s="294"/>
      <c r="B109" s="164"/>
      <c r="C109" s="161"/>
      <c r="D109" s="160"/>
      <c r="E109" s="160"/>
      <c r="F109" s="305"/>
      <c r="G109" s="305"/>
      <c r="H109" s="310"/>
      <c r="I109" s="310"/>
    </row>
    <row r="110" spans="1:9" ht="19.5" customHeight="1" outlineLevel="1" x14ac:dyDescent="0.25">
      <c r="A110" s="294" t="s">
        <v>96</v>
      </c>
      <c r="B110" s="164" t="s">
        <v>97</v>
      </c>
      <c r="C110" s="161" t="s">
        <v>16</v>
      </c>
      <c r="D110" s="160">
        <v>62125</v>
      </c>
      <c r="E110" s="160">
        <f>D110*0.45</f>
        <v>27956.25</v>
      </c>
      <c r="F110" s="305">
        <f>'Sample BOQ'!G110</f>
        <v>8109</v>
      </c>
      <c r="G110" s="305">
        <f>'CV-2'!$F110*'CV-2'!$D110</f>
        <v>503771625</v>
      </c>
      <c r="H110" s="310">
        <f>Table4[[#This Row],[RATE]]</f>
        <v>8109</v>
      </c>
      <c r="I110" s="310">
        <f>Table4[[#This Row],[RATE2]]*Table4[[#This Row],[QTY @ CV-2]]</f>
        <v>226697231.25</v>
      </c>
    </row>
    <row r="111" spans="1:9" ht="19.5" customHeight="1" outlineLevel="1" x14ac:dyDescent="0.25">
      <c r="A111" s="294"/>
      <c r="B111" s="164"/>
      <c r="C111" s="161"/>
      <c r="D111" s="160"/>
      <c r="E111" s="160"/>
      <c r="F111" s="305"/>
      <c r="G111" s="305"/>
      <c r="H111" s="310"/>
      <c r="I111" s="310"/>
    </row>
    <row r="112" spans="1:9" ht="19.5" customHeight="1" outlineLevel="1" x14ac:dyDescent="0.25">
      <c r="A112" s="294" t="s">
        <v>98</v>
      </c>
      <c r="B112" s="164" t="s">
        <v>99</v>
      </c>
      <c r="C112" s="161" t="s">
        <v>16</v>
      </c>
      <c r="D112" s="160">
        <v>62125</v>
      </c>
      <c r="E112" s="160">
        <f>D112*0.45</f>
        <v>27956.25</v>
      </c>
      <c r="F112" s="305">
        <f>'Sample BOQ'!G112</f>
        <v>1368</v>
      </c>
      <c r="G112" s="305">
        <f>'CV-2'!$F112*'CV-2'!$D112</f>
        <v>84987000</v>
      </c>
      <c r="H112" s="310">
        <f>Table4[[#This Row],[RATE]]</f>
        <v>1368</v>
      </c>
      <c r="I112" s="310">
        <f>Table4[[#This Row],[RATE2]]*Table4[[#This Row],[QTY @ CV-2]]</f>
        <v>38244150</v>
      </c>
    </row>
    <row r="113" spans="1:9" ht="19.5" customHeight="1" outlineLevel="1" x14ac:dyDescent="0.25">
      <c r="A113" s="294"/>
      <c r="B113" s="164"/>
      <c r="C113" s="161"/>
      <c r="D113" s="160"/>
      <c r="E113" s="160"/>
      <c r="F113" s="305"/>
      <c r="G113" s="305"/>
      <c r="H113" s="310"/>
      <c r="I113" s="310"/>
    </row>
    <row r="114" spans="1:9" ht="19.5" customHeight="1" outlineLevel="1" x14ac:dyDescent="0.25">
      <c r="A114" s="294" t="s">
        <v>100</v>
      </c>
      <c r="B114" s="164" t="s">
        <v>101</v>
      </c>
      <c r="C114" s="161" t="s">
        <v>16</v>
      </c>
      <c r="D114" s="160">
        <v>47525</v>
      </c>
      <c r="E114" s="160">
        <f>D114*0.45</f>
        <v>21386.25</v>
      </c>
      <c r="F114" s="305">
        <f>'Sample BOQ'!G114</f>
        <v>599</v>
      </c>
      <c r="G114" s="305">
        <f>'CV-2'!$F114*'CV-2'!$D114</f>
        <v>28467475</v>
      </c>
      <c r="H114" s="310">
        <f>Table4[[#This Row],[RATE]]</f>
        <v>599</v>
      </c>
      <c r="I114" s="310">
        <f>Table4[[#This Row],[RATE2]]*Table4[[#This Row],[QTY @ CV-2]]</f>
        <v>12810363.75</v>
      </c>
    </row>
    <row r="115" spans="1:9" ht="19.5" customHeight="1" outlineLevel="1" x14ac:dyDescent="0.25">
      <c r="A115" s="294"/>
      <c r="B115" s="164"/>
      <c r="C115" s="161"/>
      <c r="D115" s="160"/>
      <c r="E115" s="160"/>
      <c r="F115" s="305"/>
      <c r="G115" s="305"/>
      <c r="H115" s="310"/>
      <c r="I115" s="310"/>
    </row>
    <row r="116" spans="1:9" ht="19.5" customHeight="1" outlineLevel="1" x14ac:dyDescent="0.25">
      <c r="A116" s="294"/>
      <c r="B116" s="159" t="s">
        <v>102</v>
      </c>
      <c r="C116" s="161"/>
      <c r="D116" s="160"/>
      <c r="E116" s="160"/>
      <c r="F116" s="305"/>
      <c r="G116" s="305"/>
      <c r="H116" s="310"/>
      <c r="I116" s="310"/>
    </row>
    <row r="117" spans="1:9" ht="19.5" customHeight="1" outlineLevel="1" x14ac:dyDescent="0.25">
      <c r="A117" s="294"/>
      <c r="B117" s="164"/>
      <c r="C117" s="161"/>
      <c r="D117" s="160"/>
      <c r="E117" s="160"/>
      <c r="F117" s="305"/>
      <c r="G117" s="305"/>
      <c r="H117" s="310"/>
      <c r="I117" s="310"/>
    </row>
    <row r="118" spans="1:9" ht="19.5" customHeight="1" outlineLevel="1" x14ac:dyDescent="0.25">
      <c r="A118" s="294"/>
      <c r="B118" s="170" t="s">
        <v>103</v>
      </c>
      <c r="C118" s="161"/>
      <c r="D118" s="160"/>
      <c r="E118" s="160"/>
      <c r="F118" s="305"/>
      <c r="G118" s="305"/>
      <c r="H118" s="310"/>
      <c r="I118" s="310"/>
    </row>
    <row r="119" spans="1:9" ht="19.5" customHeight="1" outlineLevel="1" x14ac:dyDescent="0.25">
      <c r="A119" s="294"/>
      <c r="B119" s="164"/>
      <c r="C119" s="161"/>
      <c r="D119" s="160"/>
      <c r="E119" s="160"/>
      <c r="F119" s="305"/>
      <c r="G119" s="305"/>
      <c r="H119" s="310"/>
      <c r="I119" s="310"/>
    </row>
    <row r="120" spans="1:9" ht="19.5" customHeight="1" outlineLevel="1" x14ac:dyDescent="0.25">
      <c r="A120" s="294" t="s">
        <v>104</v>
      </c>
      <c r="B120" s="164" t="s">
        <v>105</v>
      </c>
      <c r="C120" s="161" t="s">
        <v>8</v>
      </c>
      <c r="D120" s="160">
        <v>7300</v>
      </c>
      <c r="E120" s="160">
        <v>0</v>
      </c>
      <c r="F120" s="305">
        <f>'Sample BOQ'!G120</f>
        <v>7833</v>
      </c>
      <c r="G120" s="305">
        <f>'CV-2'!$F120*'CV-2'!$D120</f>
        <v>57180900</v>
      </c>
      <c r="H120" s="310">
        <f>Table4[[#This Row],[RATE]]</f>
        <v>7833</v>
      </c>
      <c r="I120" s="310">
        <f>Table4[[#This Row],[RATE2]]*Table4[[#This Row],[QTY @ CV-2]]</f>
        <v>0</v>
      </c>
    </row>
    <row r="121" spans="1:9" ht="19.5" customHeight="1" outlineLevel="1" x14ac:dyDescent="0.25">
      <c r="A121" s="294"/>
      <c r="B121" s="164"/>
      <c r="C121" s="161"/>
      <c r="D121" s="160"/>
      <c r="E121" s="160"/>
      <c r="F121" s="305"/>
      <c r="G121" s="305"/>
      <c r="H121" s="310"/>
      <c r="I121" s="310"/>
    </row>
    <row r="122" spans="1:9" ht="19.5" customHeight="1" outlineLevel="1" x14ac:dyDescent="0.25">
      <c r="A122" s="294" t="s">
        <v>106</v>
      </c>
      <c r="B122" s="164" t="s">
        <v>107</v>
      </c>
      <c r="C122" s="161" t="s">
        <v>8</v>
      </c>
      <c r="D122" s="160">
        <v>14600</v>
      </c>
      <c r="E122" s="160">
        <v>0</v>
      </c>
      <c r="F122" s="305">
        <f>'Sample BOQ'!G122</f>
        <v>9159</v>
      </c>
      <c r="G122" s="305">
        <f>'CV-2'!$F122*'CV-2'!$D122</f>
        <v>133721400</v>
      </c>
      <c r="H122" s="310">
        <f>Table4[[#This Row],[RATE]]</f>
        <v>9159</v>
      </c>
      <c r="I122" s="310">
        <f>Table4[[#This Row],[RATE2]]*Table4[[#This Row],[QTY @ CV-2]]</f>
        <v>0</v>
      </c>
    </row>
    <row r="123" spans="1:9" ht="19.5" customHeight="1" outlineLevel="1" x14ac:dyDescent="0.25">
      <c r="A123" s="294"/>
      <c r="B123" s="164"/>
      <c r="C123" s="161"/>
      <c r="D123" s="160"/>
      <c r="E123" s="160"/>
      <c r="F123" s="305"/>
      <c r="G123" s="305"/>
      <c r="H123" s="310"/>
      <c r="I123" s="310"/>
    </row>
    <row r="124" spans="1:9" ht="19.5" customHeight="1" outlineLevel="1" x14ac:dyDescent="0.25">
      <c r="A124" s="294"/>
      <c r="B124" s="164"/>
      <c r="C124" s="161"/>
      <c r="D124" s="160"/>
      <c r="E124" s="160"/>
      <c r="F124" s="305"/>
      <c r="G124" s="305"/>
      <c r="H124" s="310"/>
      <c r="I124" s="310"/>
    </row>
    <row r="125" spans="1:9" ht="19.5" customHeight="1" outlineLevel="1" x14ac:dyDescent="0.25">
      <c r="A125" s="294"/>
      <c r="B125" s="159" t="s">
        <v>108</v>
      </c>
      <c r="C125" s="161"/>
      <c r="D125" s="160"/>
      <c r="E125" s="160"/>
      <c r="F125" s="305"/>
      <c r="G125" s="305"/>
      <c r="H125" s="310"/>
      <c r="I125" s="310"/>
    </row>
    <row r="126" spans="1:9" ht="19.5" customHeight="1" outlineLevel="1" x14ac:dyDescent="0.25">
      <c r="A126" s="294"/>
      <c r="B126" s="164"/>
      <c r="C126" s="161"/>
      <c r="D126" s="160"/>
      <c r="E126" s="160"/>
      <c r="F126" s="305"/>
      <c r="G126" s="305"/>
      <c r="H126" s="310"/>
      <c r="I126" s="310"/>
    </row>
    <row r="127" spans="1:9" ht="19.5" customHeight="1" outlineLevel="1" x14ac:dyDescent="0.25">
      <c r="A127" s="294" t="s">
        <v>109</v>
      </c>
      <c r="B127" s="164" t="s">
        <v>110</v>
      </c>
      <c r="C127" s="161" t="s">
        <v>8</v>
      </c>
      <c r="D127" s="160">
        <v>1000</v>
      </c>
      <c r="E127" s="160">
        <v>0</v>
      </c>
      <c r="F127" s="305">
        <f>'Sample BOQ'!G127</f>
        <v>2290</v>
      </c>
      <c r="G127" s="305">
        <f>'CV-2'!$F127*'CV-2'!$D127</f>
        <v>2290000</v>
      </c>
      <c r="H127" s="310">
        <f>Table4[[#This Row],[RATE]]</f>
        <v>2290</v>
      </c>
      <c r="I127" s="310">
        <f>Table4[[#This Row],[RATE2]]*Table4[[#This Row],[QTY @ CV-2]]</f>
        <v>0</v>
      </c>
    </row>
    <row r="128" spans="1:9" ht="19.5" customHeight="1" outlineLevel="1" x14ac:dyDescent="0.25">
      <c r="A128" s="294"/>
      <c r="B128" s="164"/>
      <c r="C128" s="161"/>
      <c r="D128" s="160"/>
      <c r="E128" s="160"/>
      <c r="F128" s="305"/>
      <c r="G128" s="305"/>
      <c r="H128" s="310"/>
      <c r="I128" s="310"/>
    </row>
    <row r="129" spans="1:9" ht="19.5" customHeight="1" outlineLevel="1" x14ac:dyDescent="0.25">
      <c r="A129" s="294" t="s">
        <v>111</v>
      </c>
      <c r="B129" s="164" t="s">
        <v>112</v>
      </c>
      <c r="C129" s="161" t="s">
        <v>8</v>
      </c>
      <c r="D129" s="160">
        <v>2000</v>
      </c>
      <c r="E129" s="160">
        <v>0</v>
      </c>
      <c r="F129" s="305">
        <f>'Sample BOQ'!G129</f>
        <v>2169</v>
      </c>
      <c r="G129" s="305">
        <f>'CV-2'!$F129*'CV-2'!$D129</f>
        <v>4338000</v>
      </c>
      <c r="H129" s="310">
        <f>Table4[[#This Row],[RATE]]</f>
        <v>2169</v>
      </c>
      <c r="I129" s="310">
        <f>Table4[[#This Row],[RATE2]]*Table4[[#This Row],[QTY @ CV-2]]</f>
        <v>0</v>
      </c>
    </row>
    <row r="130" spans="1:9" ht="19.5" customHeight="1" outlineLevel="1" x14ac:dyDescent="0.25">
      <c r="A130" s="294"/>
      <c r="B130" s="164"/>
      <c r="C130" s="161"/>
      <c r="D130" s="166"/>
      <c r="E130" s="166"/>
      <c r="F130" s="305"/>
      <c r="G130" s="305"/>
      <c r="H130" s="310"/>
      <c r="I130" s="310"/>
    </row>
    <row r="131" spans="1:9" ht="19.5" customHeight="1" outlineLevel="1" x14ac:dyDescent="0.25">
      <c r="A131" s="294"/>
      <c r="B131" s="164"/>
      <c r="C131" s="161"/>
      <c r="D131" s="160"/>
      <c r="E131" s="160"/>
      <c r="F131" s="305"/>
      <c r="G131" s="305"/>
      <c r="H131" s="310"/>
      <c r="I131" s="310"/>
    </row>
    <row r="132" spans="1:9" ht="20.25" outlineLevel="1" x14ac:dyDescent="0.25">
      <c r="A132" s="293"/>
      <c r="B132" s="153" t="s">
        <v>116</v>
      </c>
      <c r="C132" s="155"/>
      <c r="D132" s="171"/>
      <c r="E132" s="171"/>
      <c r="F132" s="307"/>
      <c r="G132" s="307">
        <f>SUBTOTAL(109,G11:G131)</f>
        <v>2430327761.7799997</v>
      </c>
      <c r="H132" s="312"/>
      <c r="I132" s="312">
        <f>SUBTOTAL(109,I11:I131)</f>
        <v>1008474953.651</v>
      </c>
    </row>
    <row r="133" spans="1:9" ht="19.5" customHeight="1" outlineLevel="1" x14ac:dyDescent="0.25">
      <c r="A133" s="293"/>
      <c r="B133" s="153"/>
      <c r="C133" s="155"/>
      <c r="D133" s="171"/>
      <c r="E133" s="171"/>
      <c r="F133" s="307"/>
      <c r="G133" s="307"/>
      <c r="H133" s="312"/>
      <c r="I133" s="312"/>
    </row>
    <row r="134" spans="1:9" ht="19.5" customHeight="1" outlineLevel="1" x14ac:dyDescent="0.25">
      <c r="A134" s="294"/>
      <c r="B134" s="164" t="s">
        <v>245</v>
      </c>
      <c r="C134" s="314">
        <v>7.4999999999999997E-2</v>
      </c>
      <c r="D134" s="166"/>
      <c r="E134" s="166"/>
      <c r="F134" s="305"/>
      <c r="G134" s="305">
        <f>Table4[[#This Row],[UNIT]]*G132</f>
        <v>182274582.13349998</v>
      </c>
      <c r="H134" s="310"/>
      <c r="I134" s="310">
        <f>I132*'CV-2'!$C134</f>
        <v>75635621.523825005</v>
      </c>
    </row>
    <row r="135" spans="1:9" ht="20.25" outlineLevel="1" x14ac:dyDescent="0.25">
      <c r="A135" s="299"/>
      <c r="B135" s="300" t="s">
        <v>231</v>
      </c>
      <c r="C135" s="301"/>
      <c r="D135" s="302"/>
      <c r="E135" s="302"/>
      <c r="F135" s="302"/>
      <c r="G135" s="313">
        <f>G134+G132</f>
        <v>2612602343.9134998</v>
      </c>
      <c r="H135" s="313"/>
      <c r="I135" s="313">
        <f>I134+I132</f>
        <v>1084110575.174825</v>
      </c>
    </row>
    <row r="136" spans="1:9" ht="19.5" customHeight="1" outlineLevel="1" x14ac:dyDescent="0.25"/>
    <row r="137" spans="1:9" outlineLevel="1" x14ac:dyDescent="0.25"/>
    <row r="138" spans="1:9" outlineLevel="1" x14ac:dyDescent="0.25"/>
    <row r="139" spans="1:9" outlineLevel="1" x14ac:dyDescent="0.25"/>
    <row r="140" spans="1:9" outlineLevel="1" x14ac:dyDescent="0.25"/>
  </sheetData>
  <mergeCells count="1">
    <mergeCell ref="F1:G1"/>
  </mergeCells>
  <pageMargins left="0.421875" right="0.359375" top="0.75" bottom="0.75" header="0.3" footer="0.3"/>
  <pageSetup scale="75" orientation="portrait" horizontalDpi="1200" verticalDpi="1200" r:id="rId1"/>
  <headerFooter>
    <oddHeader>&amp;L&amp;"-,Bold"&amp;12SAMPLE ROAD PROJECT&amp;R&amp;"-,Bold"&amp;12WAQSN | FCT CHAPTER | YQSF ONLINE SOFTWARE TRAINING PROGRAM</oddHeader>
  </headerFooter>
  <rowBreaks count="1" manualBreakCount="1">
    <brk id="55" max="7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9ECED-B392-4CFE-951F-2C9B6EFC5456}">
  <dimension ref="A2:G203"/>
  <sheetViews>
    <sheetView showGridLines="0" view="pageBreakPreview" zoomScaleNormal="100" zoomScaleSheetLayoutView="100" workbookViewId="0">
      <selection activeCell="C3" sqref="C3"/>
    </sheetView>
  </sheetViews>
  <sheetFormatPr defaultRowHeight="18" x14ac:dyDescent="0.25"/>
  <cols>
    <col min="1" max="1" width="8.42578125" style="212" customWidth="1"/>
    <col min="2" max="2" width="48.85546875" style="212" customWidth="1"/>
    <col min="3" max="3" width="21.140625" style="213" bestFit="1" customWidth="1"/>
    <col min="4" max="4" width="13.140625" style="212" customWidth="1"/>
    <col min="5" max="5" width="14.140625" style="212" customWidth="1"/>
    <col min="6" max="6" width="20.42578125" style="212" bestFit="1" customWidth="1"/>
    <col min="7" max="16384" width="9.140625" style="212"/>
  </cols>
  <sheetData>
    <row r="2" spans="1:7" x14ac:dyDescent="0.25">
      <c r="A2" s="214" t="s">
        <v>375</v>
      </c>
      <c r="C2" s="212"/>
    </row>
    <row r="3" spans="1:7" ht="72" x14ac:dyDescent="0.25">
      <c r="A3" s="244" t="str">
        <f>'Sample BOQ'!A21</f>
        <v>E220</v>
      </c>
      <c r="B3" s="250" t="str">
        <f>'Sample BOQ'!B21</f>
        <v>Materials other than topsoil, rock or artificial hard hard material, commencing surface underside of excavated surface</v>
      </c>
      <c r="C3" s="246">
        <f>'CV-2'!E21</f>
        <v>7592</v>
      </c>
      <c r="D3" s="251" t="str">
        <f>'Sample BOQ'!D21</f>
        <v>m3</v>
      </c>
      <c r="E3" s="242"/>
      <c r="F3" s="242"/>
      <c r="G3" s="242"/>
    </row>
    <row r="5" spans="1:7" x14ac:dyDescent="0.25">
      <c r="B5" s="217" t="s">
        <v>343</v>
      </c>
    </row>
    <row r="6" spans="1:7" x14ac:dyDescent="0.25">
      <c r="B6" s="217"/>
    </row>
    <row r="7" spans="1:7" x14ac:dyDescent="0.25">
      <c r="B7" s="212" t="s">
        <v>344</v>
      </c>
      <c r="D7" s="212">
        <v>7</v>
      </c>
      <c r="E7" s="212" t="s">
        <v>345</v>
      </c>
    </row>
    <row r="8" spans="1:7" x14ac:dyDescent="0.25">
      <c r="B8" s="212" t="s">
        <v>346</v>
      </c>
      <c r="D8" s="212">
        <v>15</v>
      </c>
      <c r="E8" s="212" t="s">
        <v>347</v>
      </c>
    </row>
    <row r="9" spans="1:7" ht="21" x14ac:dyDescent="0.25">
      <c r="B9" s="212" t="s">
        <v>348</v>
      </c>
      <c r="D9" s="218">
        <v>300</v>
      </c>
      <c r="E9" s="212" t="s">
        <v>366</v>
      </c>
    </row>
    <row r="11" spans="1:7" x14ac:dyDescent="0.25">
      <c r="A11" s="214"/>
      <c r="B11" s="219" t="s">
        <v>349</v>
      </c>
      <c r="C11" s="220" t="s">
        <v>350</v>
      </c>
      <c r="D11" s="219" t="s">
        <v>351</v>
      </c>
      <c r="E11" s="221" t="s">
        <v>376</v>
      </c>
      <c r="F11" s="222"/>
    </row>
    <row r="12" spans="1:7" x14ac:dyDescent="0.25">
      <c r="A12" s="214"/>
    </row>
    <row r="13" spans="1:7" x14ac:dyDescent="0.25">
      <c r="B13" s="223" t="s">
        <v>353</v>
      </c>
      <c r="C13" s="224">
        <v>3</v>
      </c>
      <c r="D13" s="225">
        <v>14</v>
      </c>
      <c r="E13" s="226">
        <f>D13*C13*D$7</f>
        <v>294</v>
      </c>
      <c r="F13" s="227"/>
    </row>
    <row r="14" spans="1:7" x14ac:dyDescent="0.25">
      <c r="B14" s="223" t="s">
        <v>354</v>
      </c>
      <c r="C14" s="224">
        <v>1</v>
      </c>
      <c r="D14" s="225">
        <v>20</v>
      </c>
      <c r="E14" s="226">
        <f>D14*C14*D$7</f>
        <v>140</v>
      </c>
      <c r="F14" s="227"/>
    </row>
    <row r="15" spans="1:7" x14ac:dyDescent="0.25">
      <c r="B15" s="223" t="s">
        <v>355</v>
      </c>
      <c r="C15" s="224">
        <v>1</v>
      </c>
      <c r="D15" s="225">
        <v>20</v>
      </c>
      <c r="E15" s="226">
        <f>D15*C15*D$7</f>
        <v>140</v>
      </c>
      <c r="F15" s="227"/>
    </row>
    <row r="16" spans="1:7" ht="21" x14ac:dyDescent="0.25">
      <c r="C16" s="228"/>
      <c r="E16" s="229">
        <f>SUM(E13:E15)</f>
        <v>574</v>
      </c>
      <c r="F16" s="230" t="s">
        <v>372</v>
      </c>
    </row>
    <row r="18" spans="1:7" ht="21" x14ac:dyDescent="0.25">
      <c r="B18" s="212" t="s">
        <v>369</v>
      </c>
      <c r="C18" s="215">
        <f>E16</f>
        <v>574</v>
      </c>
      <c r="D18" s="213" t="s">
        <v>337</v>
      </c>
      <c r="E18" s="231">
        <f>D9</f>
        <v>300</v>
      </c>
      <c r="F18" s="216">
        <f>C18/E18</f>
        <v>1.9133333333333333</v>
      </c>
      <c r="G18" s="212" t="s">
        <v>370</v>
      </c>
    </row>
    <row r="19" spans="1:7" x14ac:dyDescent="0.25">
      <c r="C19" s="215"/>
      <c r="D19" s="213"/>
      <c r="E19" s="231"/>
      <c r="F19" s="216"/>
    </row>
    <row r="20" spans="1:7" x14ac:dyDescent="0.25">
      <c r="B20" s="212" t="s">
        <v>356</v>
      </c>
      <c r="C20" s="215">
        <f>C3</f>
        <v>7592</v>
      </c>
      <c r="D20" s="213" t="s">
        <v>357</v>
      </c>
      <c r="E20" s="232">
        <f>F18</f>
        <v>1.9133333333333333</v>
      </c>
      <c r="F20" s="233">
        <f>E20*C20</f>
        <v>14526.026666666667</v>
      </c>
      <c r="G20" s="234" t="s">
        <v>358</v>
      </c>
    </row>
    <row r="21" spans="1:7" x14ac:dyDescent="0.25">
      <c r="C21" s="215"/>
      <c r="D21" s="213"/>
      <c r="E21" s="231"/>
      <c r="F21" s="216"/>
    </row>
    <row r="23" spans="1:7" x14ac:dyDescent="0.25">
      <c r="A23" s="214" t="s">
        <v>377</v>
      </c>
      <c r="C23" s="212"/>
    </row>
    <row r="24" spans="1:7" x14ac:dyDescent="0.25">
      <c r="A24" s="244" t="str">
        <f>'Sample BOQ'!A23</f>
        <v>E230</v>
      </c>
      <c r="B24" s="250" t="str">
        <f>'Sample BOQ'!B23</f>
        <v xml:space="preserve">Rock </v>
      </c>
      <c r="C24" s="246">
        <f>'CV-2'!E23</f>
        <v>2</v>
      </c>
      <c r="D24" s="251" t="str">
        <f>'Sample BOQ'!D23</f>
        <v>m3</v>
      </c>
      <c r="E24" s="242"/>
      <c r="F24" s="242"/>
      <c r="G24" s="242"/>
    </row>
    <row r="26" spans="1:7" x14ac:dyDescent="0.25">
      <c r="B26" s="217" t="s">
        <v>343</v>
      </c>
    </row>
    <row r="27" spans="1:7" x14ac:dyDescent="0.25">
      <c r="B27" s="217"/>
    </row>
    <row r="28" spans="1:7" x14ac:dyDescent="0.25">
      <c r="B28" s="212" t="s">
        <v>344</v>
      </c>
      <c r="D28" s="212">
        <v>7</v>
      </c>
      <c r="E28" s="212" t="s">
        <v>345</v>
      </c>
    </row>
    <row r="29" spans="1:7" ht="21" x14ac:dyDescent="0.25">
      <c r="B29" s="212" t="s">
        <v>348</v>
      </c>
      <c r="D29" s="218">
        <v>50</v>
      </c>
      <c r="E29" s="212" t="s">
        <v>366</v>
      </c>
    </row>
    <row r="31" spans="1:7" x14ac:dyDescent="0.25">
      <c r="A31" s="214"/>
      <c r="B31" s="219" t="s">
        <v>349</v>
      </c>
      <c r="C31" s="220" t="s">
        <v>350</v>
      </c>
      <c r="D31" s="219" t="s">
        <v>351</v>
      </c>
      <c r="E31" s="221" t="s">
        <v>376</v>
      </c>
      <c r="F31" s="222"/>
    </row>
    <row r="32" spans="1:7" x14ac:dyDescent="0.25">
      <c r="A32" s="214"/>
    </row>
    <row r="33" spans="1:7" x14ac:dyDescent="0.25">
      <c r="B33" s="223" t="s">
        <v>353</v>
      </c>
      <c r="C33" s="224">
        <v>1</v>
      </c>
      <c r="D33" s="225">
        <v>14</v>
      </c>
      <c r="E33" s="226">
        <f>D33*C33*D$7</f>
        <v>98</v>
      </c>
      <c r="F33" s="227"/>
    </row>
    <row r="34" spans="1:7" x14ac:dyDescent="0.25">
      <c r="B34" s="223" t="s">
        <v>354</v>
      </c>
      <c r="C34" s="224">
        <v>1</v>
      </c>
      <c r="D34" s="225">
        <v>20</v>
      </c>
      <c r="E34" s="226">
        <f>D34*C34*D$7</f>
        <v>140</v>
      </c>
      <c r="F34" s="227"/>
    </row>
    <row r="35" spans="1:7" x14ac:dyDescent="0.25">
      <c r="B35" s="223" t="s">
        <v>355</v>
      </c>
      <c r="C35" s="224">
        <v>1</v>
      </c>
      <c r="D35" s="225">
        <v>20</v>
      </c>
      <c r="E35" s="226">
        <f>D35*C35*D$7</f>
        <v>140</v>
      </c>
      <c r="F35" s="227"/>
    </row>
    <row r="36" spans="1:7" ht="21" x14ac:dyDescent="0.25">
      <c r="C36" s="228"/>
      <c r="E36" s="229">
        <f>SUM(E33:E35)</f>
        <v>378</v>
      </c>
      <c r="F36" s="230" t="s">
        <v>378</v>
      </c>
    </row>
    <row r="38" spans="1:7" ht="21" x14ac:dyDescent="0.25">
      <c r="B38" s="212" t="s">
        <v>369</v>
      </c>
      <c r="C38" s="215">
        <f>E36</f>
        <v>378</v>
      </c>
      <c r="D38" s="213" t="s">
        <v>337</v>
      </c>
      <c r="E38" s="231">
        <f>D29</f>
        <v>50</v>
      </c>
      <c r="F38" s="216">
        <f>C38/E38</f>
        <v>7.56</v>
      </c>
      <c r="G38" s="212" t="s">
        <v>370</v>
      </c>
    </row>
    <row r="39" spans="1:7" x14ac:dyDescent="0.25">
      <c r="C39" s="215"/>
      <c r="D39" s="213"/>
      <c r="E39" s="231"/>
      <c r="F39" s="216"/>
    </row>
    <row r="40" spans="1:7" x14ac:dyDescent="0.25">
      <c r="B40" s="212" t="s">
        <v>356</v>
      </c>
      <c r="C40" s="215">
        <f>C24</f>
        <v>2</v>
      </c>
      <c r="D40" s="213" t="s">
        <v>357</v>
      </c>
      <c r="E40" s="232">
        <f>F38</f>
        <v>7.56</v>
      </c>
      <c r="F40" s="233">
        <f>E40*C40</f>
        <v>15.12</v>
      </c>
      <c r="G40" s="234" t="s">
        <v>358</v>
      </c>
    </row>
    <row r="41" spans="1:7" x14ac:dyDescent="0.25">
      <c r="C41" s="215"/>
      <c r="D41" s="213"/>
      <c r="E41" s="231"/>
      <c r="F41" s="216"/>
    </row>
    <row r="42" spans="1:7" x14ac:dyDescent="0.25">
      <c r="C42" s="215"/>
      <c r="D42" s="213"/>
      <c r="E42" s="231"/>
      <c r="F42" s="216"/>
    </row>
    <row r="43" spans="1:7" x14ac:dyDescent="0.25">
      <c r="A43" s="214" t="s">
        <v>379</v>
      </c>
      <c r="C43" s="212"/>
    </row>
    <row r="44" spans="1:7" x14ac:dyDescent="0.25">
      <c r="A44" s="240" t="str">
        <f>'Sample BOQ'!A25</f>
        <v>E323</v>
      </c>
      <c r="B44" s="240" t="str">
        <f>'Sample BOQ'!B25</f>
        <v>Excavation for foundation, drains, 0.5-1m</v>
      </c>
      <c r="C44" s="240">
        <f>'CV-2'!E25</f>
        <v>3687</v>
      </c>
      <c r="D44" s="240" t="str">
        <f>'Sample BOQ'!D25</f>
        <v>m3</v>
      </c>
    </row>
    <row r="46" spans="1:7" x14ac:dyDescent="0.25">
      <c r="B46" s="217" t="s">
        <v>343</v>
      </c>
    </row>
    <row r="47" spans="1:7" x14ac:dyDescent="0.25">
      <c r="B47" s="217"/>
    </row>
    <row r="48" spans="1:7" x14ac:dyDescent="0.25">
      <c r="B48" s="212" t="s">
        <v>344</v>
      </c>
      <c r="D48" s="212">
        <v>7</v>
      </c>
      <c r="E48" s="212" t="s">
        <v>345</v>
      </c>
    </row>
    <row r="49" spans="1:7" ht="21" x14ac:dyDescent="0.25">
      <c r="B49" s="212" t="s">
        <v>348</v>
      </c>
      <c r="D49" s="218">
        <v>300</v>
      </c>
      <c r="E49" s="212" t="s">
        <v>366</v>
      </c>
    </row>
    <row r="51" spans="1:7" x14ac:dyDescent="0.25">
      <c r="A51" s="214"/>
      <c r="B51" s="219" t="s">
        <v>349</v>
      </c>
      <c r="C51" s="220" t="s">
        <v>350</v>
      </c>
      <c r="D51" s="219" t="s">
        <v>351</v>
      </c>
      <c r="E51" s="221" t="s">
        <v>376</v>
      </c>
      <c r="F51" s="222"/>
    </row>
    <row r="52" spans="1:7" x14ac:dyDescent="0.25">
      <c r="A52" s="214"/>
    </row>
    <row r="53" spans="1:7" x14ac:dyDescent="0.25">
      <c r="B53" s="223" t="s">
        <v>353</v>
      </c>
      <c r="C53" s="224">
        <v>1</v>
      </c>
      <c r="D53" s="225">
        <v>14</v>
      </c>
      <c r="E53" s="226">
        <f>D53*C53*D$7</f>
        <v>98</v>
      </c>
      <c r="F53" s="227"/>
    </row>
    <row r="54" spans="1:7" x14ac:dyDescent="0.25">
      <c r="B54" s="223" t="s">
        <v>354</v>
      </c>
      <c r="C54" s="224">
        <v>1</v>
      </c>
      <c r="D54" s="225">
        <v>20</v>
      </c>
      <c r="E54" s="226">
        <f>D54*C54*D$7</f>
        <v>140</v>
      </c>
      <c r="F54" s="227"/>
    </row>
    <row r="55" spans="1:7" x14ac:dyDescent="0.25">
      <c r="B55" s="223" t="s">
        <v>355</v>
      </c>
      <c r="C55" s="224">
        <v>1</v>
      </c>
      <c r="D55" s="225">
        <v>20</v>
      </c>
      <c r="E55" s="226">
        <f>D55*C55*D$7</f>
        <v>140</v>
      </c>
      <c r="F55" s="227"/>
    </row>
    <row r="56" spans="1:7" ht="21" x14ac:dyDescent="0.25">
      <c r="C56" s="228"/>
      <c r="E56" s="229">
        <f>SUM(E53:E55)</f>
        <v>378</v>
      </c>
      <c r="F56" s="230" t="s">
        <v>372</v>
      </c>
    </row>
    <row r="58" spans="1:7" ht="21" x14ac:dyDescent="0.25">
      <c r="B58" s="212" t="s">
        <v>369</v>
      </c>
      <c r="C58" s="215">
        <f>E56</f>
        <v>378</v>
      </c>
      <c r="D58" s="213" t="s">
        <v>337</v>
      </c>
      <c r="E58" s="231">
        <f>D49</f>
        <v>300</v>
      </c>
      <c r="F58" s="216">
        <f>C58/E58</f>
        <v>1.26</v>
      </c>
      <c r="G58" s="212" t="s">
        <v>370</v>
      </c>
    </row>
    <row r="59" spans="1:7" x14ac:dyDescent="0.25">
      <c r="C59" s="215"/>
      <c r="D59" s="213"/>
      <c r="E59" s="231"/>
      <c r="F59" s="216"/>
    </row>
    <row r="60" spans="1:7" x14ac:dyDescent="0.25">
      <c r="B60" s="212" t="s">
        <v>356</v>
      </c>
      <c r="C60" s="215">
        <f>C44</f>
        <v>3687</v>
      </c>
      <c r="D60" s="213" t="s">
        <v>357</v>
      </c>
      <c r="E60" s="232">
        <f>F58</f>
        <v>1.26</v>
      </c>
      <c r="F60" s="233">
        <f>E60*C60</f>
        <v>4645.62</v>
      </c>
      <c r="G60" s="234" t="s">
        <v>358</v>
      </c>
    </row>
    <row r="61" spans="1:7" x14ac:dyDescent="0.25">
      <c r="C61" s="215"/>
      <c r="D61" s="213"/>
      <c r="E61" s="231"/>
      <c r="F61" s="216"/>
    </row>
    <row r="62" spans="1:7" x14ac:dyDescent="0.25">
      <c r="C62" s="215"/>
      <c r="D62" s="213"/>
      <c r="E62" s="231"/>
      <c r="F62" s="216"/>
    </row>
    <row r="63" spans="1:7" x14ac:dyDescent="0.25">
      <c r="A63" s="214" t="s">
        <v>380</v>
      </c>
      <c r="C63" s="212"/>
    </row>
    <row r="64" spans="1:7" s="214" customFormat="1" x14ac:dyDescent="0.25">
      <c r="A64" s="248" t="str">
        <f>'Sample BOQ'!A29</f>
        <v>E512</v>
      </c>
      <c r="B64" s="249" t="str">
        <f>'Sample BOQ'!B29</f>
        <v>Trimming of excavated surfaces</v>
      </c>
      <c r="C64" s="249">
        <f>'CV-2'!E29</f>
        <v>3317.85</v>
      </c>
      <c r="D64" s="249" t="str">
        <f>'Sample BOQ'!D29</f>
        <v>m2</v>
      </c>
      <c r="E64" s="241"/>
      <c r="F64" s="241"/>
      <c r="G64" s="241"/>
    </row>
    <row r="66" spans="1:7" x14ac:dyDescent="0.25">
      <c r="B66" s="217" t="s">
        <v>343</v>
      </c>
    </row>
    <row r="67" spans="1:7" ht="21" x14ac:dyDescent="0.25">
      <c r="B67" s="212" t="s">
        <v>348</v>
      </c>
      <c r="D67" s="218">
        <v>500</v>
      </c>
      <c r="E67" s="212" t="s">
        <v>371</v>
      </c>
    </row>
    <row r="69" spans="1:7" x14ac:dyDescent="0.25">
      <c r="A69" s="214"/>
      <c r="B69" s="219" t="s">
        <v>349</v>
      </c>
      <c r="C69" s="220" t="s">
        <v>350</v>
      </c>
      <c r="D69" s="219" t="s">
        <v>351</v>
      </c>
      <c r="E69" s="221" t="s">
        <v>352</v>
      </c>
      <c r="F69" s="222"/>
    </row>
    <row r="70" spans="1:7" x14ac:dyDescent="0.25">
      <c r="A70" s="214"/>
    </row>
    <row r="71" spans="1:7" x14ac:dyDescent="0.25">
      <c r="B71" s="223" t="s">
        <v>353</v>
      </c>
      <c r="C71" s="224">
        <v>2</v>
      </c>
      <c r="D71" s="225">
        <v>14</v>
      </c>
      <c r="E71" s="226">
        <f t="shared" ref="E71:E73" si="0">D71*C71*D$7</f>
        <v>196</v>
      </c>
      <c r="F71" s="227"/>
    </row>
    <row r="72" spans="1:7" x14ac:dyDescent="0.25">
      <c r="B72" s="223" t="s">
        <v>355</v>
      </c>
      <c r="C72" s="224">
        <v>1</v>
      </c>
      <c r="D72" s="225">
        <v>20</v>
      </c>
      <c r="E72" s="226">
        <f t="shared" si="0"/>
        <v>140</v>
      </c>
      <c r="F72" s="227"/>
    </row>
    <row r="73" spans="1:7" x14ac:dyDescent="0.25">
      <c r="B73" s="223" t="s">
        <v>133</v>
      </c>
      <c r="C73" s="224">
        <v>1</v>
      </c>
      <c r="D73" s="225">
        <v>20</v>
      </c>
      <c r="E73" s="226">
        <f t="shared" si="0"/>
        <v>140</v>
      </c>
      <c r="F73" s="227"/>
    </row>
    <row r="74" spans="1:7" x14ac:dyDescent="0.25">
      <c r="C74" s="228"/>
      <c r="E74" s="229">
        <f>SUM(E71:E73)</f>
        <v>476</v>
      </c>
      <c r="F74" s="230" t="s">
        <v>381</v>
      </c>
    </row>
    <row r="76" spans="1:7" ht="21" x14ac:dyDescent="0.25">
      <c r="B76" s="212" t="s">
        <v>368</v>
      </c>
      <c r="C76" s="215">
        <f>E74</f>
        <v>476</v>
      </c>
      <c r="D76" s="213" t="s">
        <v>337</v>
      </c>
      <c r="E76" s="231">
        <f>D67</f>
        <v>500</v>
      </c>
      <c r="F76" s="216">
        <f>C76/E76</f>
        <v>0.95199999999999996</v>
      </c>
      <c r="G76" s="212" t="s">
        <v>382</v>
      </c>
    </row>
    <row r="77" spans="1:7" x14ac:dyDescent="0.25">
      <c r="C77" s="215"/>
      <c r="D77" s="213"/>
      <c r="E77" s="231"/>
      <c r="F77" s="216"/>
    </row>
    <row r="78" spans="1:7" x14ac:dyDescent="0.25">
      <c r="B78" s="212" t="s">
        <v>356</v>
      </c>
      <c r="C78" s="215">
        <f>C64</f>
        <v>3317.85</v>
      </c>
      <c r="D78" s="213" t="s">
        <v>357</v>
      </c>
      <c r="E78" s="232">
        <f>F76</f>
        <v>0.95199999999999996</v>
      </c>
      <c r="F78" s="233">
        <f>E78*C78</f>
        <v>3158.5931999999998</v>
      </c>
      <c r="G78" s="234" t="s">
        <v>358</v>
      </c>
    </row>
    <row r="79" spans="1:7" x14ac:dyDescent="0.25">
      <c r="C79" s="215"/>
      <c r="D79" s="213"/>
      <c r="E79" s="231"/>
      <c r="F79" s="216"/>
    </row>
    <row r="80" spans="1:7" x14ac:dyDescent="0.25">
      <c r="C80" s="215"/>
      <c r="D80" s="213"/>
      <c r="E80" s="231"/>
      <c r="F80" s="216"/>
    </row>
    <row r="81" spans="1:7" x14ac:dyDescent="0.25">
      <c r="A81" s="246" t="str">
        <f>'Sample BOQ'!A31</f>
        <v>E522</v>
      </c>
      <c r="B81" s="246" t="str">
        <f>'Sample BOQ'!B31</f>
        <v>Preparation of excavated surfaces</v>
      </c>
      <c r="C81" s="246">
        <f>'CV-2'!E31</f>
        <v>35856</v>
      </c>
      <c r="D81" s="246" t="str">
        <f>'Sample BOQ'!D31</f>
        <v>m2</v>
      </c>
      <c r="E81" s="242"/>
      <c r="F81" s="242"/>
      <c r="G81" s="242"/>
    </row>
    <row r="83" spans="1:7" x14ac:dyDescent="0.25">
      <c r="B83" s="217" t="s">
        <v>343</v>
      </c>
    </row>
    <row r="84" spans="1:7" ht="21" x14ac:dyDescent="0.25">
      <c r="B84" s="212" t="s">
        <v>348</v>
      </c>
      <c r="D84" s="218">
        <v>2000</v>
      </c>
      <c r="E84" s="212" t="s">
        <v>371</v>
      </c>
    </row>
    <row r="86" spans="1:7" x14ac:dyDescent="0.25">
      <c r="A86" s="214"/>
      <c r="B86" s="219" t="s">
        <v>349</v>
      </c>
      <c r="C86" s="220" t="s">
        <v>350</v>
      </c>
      <c r="D86" s="219" t="s">
        <v>351</v>
      </c>
      <c r="E86" s="221" t="s">
        <v>352</v>
      </c>
      <c r="F86" s="222"/>
    </row>
    <row r="87" spans="1:7" x14ac:dyDescent="0.25">
      <c r="A87" s="214"/>
    </row>
    <row r="88" spans="1:7" x14ac:dyDescent="0.25">
      <c r="B88" s="223" t="s">
        <v>139</v>
      </c>
      <c r="C88" s="224">
        <v>1</v>
      </c>
      <c r="D88" s="225">
        <v>14</v>
      </c>
      <c r="E88" s="226">
        <f t="shared" ref="E88:E90" si="1">D88*C88*D$7</f>
        <v>98</v>
      </c>
      <c r="F88" s="227"/>
    </row>
    <row r="89" spans="1:7" x14ac:dyDescent="0.25">
      <c r="B89" s="223" t="s">
        <v>361</v>
      </c>
      <c r="C89" s="224">
        <v>1</v>
      </c>
      <c r="D89" s="225">
        <v>20</v>
      </c>
      <c r="E89" s="226">
        <f t="shared" si="1"/>
        <v>140</v>
      </c>
      <c r="F89" s="227"/>
    </row>
    <row r="90" spans="1:7" x14ac:dyDescent="0.25">
      <c r="B90" s="223" t="s">
        <v>363</v>
      </c>
      <c r="C90" s="224">
        <v>1</v>
      </c>
      <c r="D90" s="225">
        <v>14</v>
      </c>
      <c r="E90" s="226">
        <f t="shared" si="1"/>
        <v>98</v>
      </c>
      <c r="F90" s="227"/>
    </row>
    <row r="91" spans="1:7" ht="21" x14ac:dyDescent="0.25">
      <c r="C91" s="228"/>
      <c r="E91" s="229">
        <f>SUM(E88:E90)</f>
        <v>336</v>
      </c>
      <c r="F91" s="230" t="s">
        <v>367</v>
      </c>
    </row>
    <row r="93" spans="1:7" ht="21" x14ac:dyDescent="0.25">
      <c r="B93" s="212" t="s">
        <v>368</v>
      </c>
      <c r="C93" s="215">
        <f>E91</f>
        <v>336</v>
      </c>
      <c r="D93" s="213" t="s">
        <v>337</v>
      </c>
      <c r="E93" s="231">
        <f>D84</f>
        <v>2000</v>
      </c>
      <c r="F93" s="216">
        <f>C93/E93</f>
        <v>0.16800000000000001</v>
      </c>
      <c r="G93" s="212" t="s">
        <v>370</v>
      </c>
    </row>
    <row r="94" spans="1:7" x14ac:dyDescent="0.25">
      <c r="C94" s="215"/>
      <c r="D94" s="213"/>
      <c r="E94" s="231"/>
      <c r="F94" s="216"/>
    </row>
    <row r="95" spans="1:7" x14ac:dyDescent="0.25">
      <c r="B95" s="212" t="s">
        <v>356</v>
      </c>
      <c r="C95" s="215">
        <f>C81</f>
        <v>35856</v>
      </c>
      <c r="D95" s="213" t="s">
        <v>357</v>
      </c>
      <c r="E95" s="232">
        <f>F93</f>
        <v>0.16800000000000001</v>
      </c>
      <c r="F95" s="233">
        <f>E95*C95</f>
        <v>6023.808</v>
      </c>
      <c r="G95" s="234" t="s">
        <v>358</v>
      </c>
    </row>
    <row r="96" spans="1:7" x14ac:dyDescent="0.25">
      <c r="C96" s="215"/>
      <c r="D96" s="213"/>
      <c r="E96" s="231"/>
      <c r="F96" s="216"/>
    </row>
    <row r="98" spans="1:7" x14ac:dyDescent="0.25">
      <c r="A98" s="246" t="str">
        <f>'Sample BOQ'!A33</f>
        <v>E532</v>
      </c>
      <c r="B98" s="246" t="str">
        <f>'Sample BOQ'!B33</f>
        <v>Disposal of excavated material</v>
      </c>
      <c r="C98" s="246">
        <f>'CV-2'!E33</f>
        <v>1659.15</v>
      </c>
      <c r="D98" s="246" t="str">
        <f>'Sample BOQ'!D33</f>
        <v>m3</v>
      </c>
      <c r="E98" s="242"/>
      <c r="F98" s="242"/>
      <c r="G98" s="242"/>
    </row>
    <row r="100" spans="1:7" x14ac:dyDescent="0.25">
      <c r="B100" s="217" t="s">
        <v>343</v>
      </c>
    </row>
    <row r="101" spans="1:7" ht="21" x14ac:dyDescent="0.25">
      <c r="B101" s="212" t="s">
        <v>348</v>
      </c>
      <c r="D101" s="218">
        <v>350</v>
      </c>
      <c r="E101" s="212" t="s">
        <v>366</v>
      </c>
    </row>
    <row r="103" spans="1:7" x14ac:dyDescent="0.25">
      <c r="A103" s="214"/>
      <c r="B103" s="219" t="s">
        <v>349</v>
      </c>
      <c r="C103" s="220" t="s">
        <v>350</v>
      </c>
      <c r="D103" s="219" t="s">
        <v>351</v>
      </c>
      <c r="E103" s="221" t="s">
        <v>352</v>
      </c>
      <c r="F103" s="222"/>
    </row>
    <row r="104" spans="1:7" x14ac:dyDescent="0.25">
      <c r="B104" s="223" t="s">
        <v>353</v>
      </c>
      <c r="C104" s="224">
        <v>3</v>
      </c>
      <c r="D104" s="225">
        <v>14</v>
      </c>
      <c r="E104" s="226">
        <f t="shared" ref="E104:E105" si="2">D104*C104*D$7</f>
        <v>294</v>
      </c>
      <c r="F104" s="227"/>
    </row>
    <row r="105" spans="1:7" x14ac:dyDescent="0.25">
      <c r="B105" s="223" t="s">
        <v>354</v>
      </c>
      <c r="C105" s="224">
        <v>1</v>
      </c>
      <c r="D105" s="225">
        <v>20</v>
      </c>
      <c r="E105" s="226">
        <f t="shared" si="2"/>
        <v>140</v>
      </c>
      <c r="F105" s="227"/>
    </row>
    <row r="106" spans="1:7" ht="21" x14ac:dyDescent="0.25">
      <c r="C106" s="228"/>
      <c r="E106" s="229">
        <f>SUM(E104:E105)</f>
        <v>434</v>
      </c>
      <c r="F106" s="230" t="s">
        <v>367</v>
      </c>
    </row>
    <row r="108" spans="1:7" ht="21" x14ac:dyDescent="0.25">
      <c r="B108" s="212" t="s">
        <v>369</v>
      </c>
      <c r="C108" s="215">
        <f>E106</f>
        <v>434</v>
      </c>
      <c r="D108" s="213" t="s">
        <v>337</v>
      </c>
      <c r="E108" s="231">
        <f>D101</f>
        <v>350</v>
      </c>
      <c r="F108" s="216">
        <f>C108/E108</f>
        <v>1.24</v>
      </c>
      <c r="G108" s="212" t="s">
        <v>370</v>
      </c>
    </row>
    <row r="109" spans="1:7" x14ac:dyDescent="0.25">
      <c r="C109" s="215"/>
      <c r="D109" s="213"/>
      <c r="E109" s="231"/>
      <c r="F109" s="216"/>
    </row>
    <row r="110" spans="1:7" x14ac:dyDescent="0.25">
      <c r="B110" s="212" t="s">
        <v>356</v>
      </c>
      <c r="C110" s="215">
        <f>C98</f>
        <v>1659.15</v>
      </c>
      <c r="D110" s="213" t="s">
        <v>357</v>
      </c>
      <c r="E110" s="232">
        <f>F108</f>
        <v>1.24</v>
      </c>
      <c r="F110" s="233">
        <f>E110*C110</f>
        <v>2057.346</v>
      </c>
      <c r="G110" s="234" t="s">
        <v>358</v>
      </c>
    </row>
    <row r="113" spans="1:7" s="243" customFormat="1" ht="54" x14ac:dyDescent="0.25">
      <c r="A113" s="244" t="str">
        <f>'Sample BOQ'!A35</f>
        <v>E560</v>
      </c>
      <c r="B113" s="245" t="str">
        <f>'Sample BOQ'!B35</f>
        <v>Excavation of materials below final surface and replacement with grade B granular material</v>
      </c>
      <c r="C113" s="246">
        <f>'CV-2'!E35</f>
        <v>0.9</v>
      </c>
      <c r="D113" s="246" t="str">
        <f>'Sample BOQ'!D35</f>
        <v>m3</v>
      </c>
      <c r="E113" s="247"/>
      <c r="F113" s="247"/>
      <c r="G113" s="247"/>
    </row>
    <row r="115" spans="1:7" x14ac:dyDescent="0.25">
      <c r="B115" s="217" t="s">
        <v>343</v>
      </c>
    </row>
    <row r="116" spans="1:7" ht="21" x14ac:dyDescent="0.25">
      <c r="B116" s="212" t="s">
        <v>348</v>
      </c>
      <c r="D116" s="218">
        <v>300</v>
      </c>
      <c r="E116" s="212" t="s">
        <v>366</v>
      </c>
    </row>
    <row r="117" spans="1:7" x14ac:dyDescent="0.25">
      <c r="D117" s="218"/>
    </row>
    <row r="118" spans="1:7" x14ac:dyDescent="0.25">
      <c r="A118" s="214"/>
      <c r="B118" s="219" t="s">
        <v>349</v>
      </c>
      <c r="C118" s="220" t="s">
        <v>350</v>
      </c>
      <c r="D118" s="219" t="s">
        <v>351</v>
      </c>
      <c r="E118" s="221" t="s">
        <v>352</v>
      </c>
      <c r="F118" s="222"/>
    </row>
    <row r="119" spans="1:7" x14ac:dyDescent="0.25">
      <c r="B119" s="223" t="s">
        <v>355</v>
      </c>
      <c r="C119" s="224">
        <v>1</v>
      </c>
      <c r="D119" s="225">
        <v>20</v>
      </c>
      <c r="E119" s="226">
        <f t="shared" ref="E119:E123" si="3">D119*C119*D$7</f>
        <v>140</v>
      </c>
      <c r="F119" s="227"/>
    </row>
    <row r="120" spans="1:7" x14ac:dyDescent="0.25">
      <c r="B120" s="223" t="s">
        <v>133</v>
      </c>
      <c r="C120" s="224">
        <v>1</v>
      </c>
      <c r="D120" s="225">
        <v>20</v>
      </c>
      <c r="E120" s="226">
        <f t="shared" si="3"/>
        <v>140</v>
      </c>
      <c r="F120" s="227"/>
    </row>
    <row r="121" spans="1:7" x14ac:dyDescent="0.25">
      <c r="B121" s="223" t="s">
        <v>139</v>
      </c>
      <c r="C121" s="224">
        <v>1</v>
      </c>
      <c r="D121" s="225">
        <v>14</v>
      </c>
      <c r="E121" s="226">
        <f t="shared" si="3"/>
        <v>98</v>
      </c>
      <c r="F121" s="227"/>
    </row>
    <row r="122" spans="1:7" x14ac:dyDescent="0.25">
      <c r="B122" s="223" t="s">
        <v>353</v>
      </c>
      <c r="C122" s="224">
        <v>2</v>
      </c>
      <c r="D122" s="225">
        <v>14</v>
      </c>
      <c r="E122" s="226">
        <f t="shared" si="3"/>
        <v>196</v>
      </c>
      <c r="F122" s="227"/>
    </row>
    <row r="123" spans="1:7" x14ac:dyDescent="0.25">
      <c r="B123" s="223" t="s">
        <v>354</v>
      </c>
      <c r="C123" s="224">
        <v>1</v>
      </c>
      <c r="D123" s="225">
        <v>20</v>
      </c>
      <c r="E123" s="226">
        <f t="shared" si="3"/>
        <v>140</v>
      </c>
      <c r="F123" s="227"/>
    </row>
    <row r="124" spans="1:7" ht="21" x14ac:dyDescent="0.25">
      <c r="C124" s="228"/>
      <c r="E124" s="229">
        <f>SUM(E119:E123)</f>
        <v>714</v>
      </c>
      <c r="F124" s="230" t="s">
        <v>372</v>
      </c>
    </row>
    <row r="126" spans="1:7" ht="21" x14ac:dyDescent="0.25">
      <c r="B126" s="212" t="s">
        <v>369</v>
      </c>
      <c r="C126" s="215">
        <f>E124</f>
        <v>714</v>
      </c>
      <c r="D126" s="213" t="s">
        <v>337</v>
      </c>
      <c r="E126" s="231">
        <f>D116</f>
        <v>300</v>
      </c>
      <c r="F126" s="216">
        <f>C126/E126</f>
        <v>2.38</v>
      </c>
      <c r="G126" s="212" t="s">
        <v>370</v>
      </c>
    </row>
    <row r="127" spans="1:7" x14ac:dyDescent="0.25">
      <c r="C127" s="215"/>
      <c r="D127" s="213"/>
      <c r="E127" s="231"/>
      <c r="F127" s="216"/>
    </row>
    <row r="128" spans="1:7" x14ac:dyDescent="0.25">
      <c r="B128" s="212" t="s">
        <v>356</v>
      </c>
      <c r="C128" s="215">
        <f>C113</f>
        <v>0.9</v>
      </c>
      <c r="D128" s="213" t="s">
        <v>357</v>
      </c>
      <c r="E128" s="232">
        <f>F126</f>
        <v>2.38</v>
      </c>
      <c r="F128" s="233">
        <f>E128*C128</f>
        <v>2.1419999999999999</v>
      </c>
      <c r="G128" s="234" t="s">
        <v>358</v>
      </c>
    </row>
    <row r="131" spans="1:7" ht="90" x14ac:dyDescent="0.25">
      <c r="A131" s="244" t="str">
        <f>'Sample BOQ'!A39</f>
        <v>E623</v>
      </c>
      <c r="B131" s="245" t="str">
        <f>'Sample BOQ'!B39</f>
        <v>Filling to embarkments with non selected excavated materials other than topsoil or rock, compacted in accordance with specification requiremnt</v>
      </c>
      <c r="C131" s="250">
        <f>'CV-2'!E39</f>
        <v>6842.7</v>
      </c>
      <c r="D131" s="250" t="str">
        <f>'Sample BOQ'!D39</f>
        <v>m3</v>
      </c>
      <c r="E131" s="242"/>
      <c r="F131" s="242"/>
      <c r="G131" s="242"/>
    </row>
    <row r="133" spans="1:7" x14ac:dyDescent="0.25">
      <c r="B133" s="217" t="s">
        <v>343</v>
      </c>
    </row>
    <row r="134" spans="1:7" ht="21" x14ac:dyDescent="0.25">
      <c r="B134" s="212" t="s">
        <v>348</v>
      </c>
      <c r="D134" s="218">
        <v>350</v>
      </c>
      <c r="E134" s="212" t="s">
        <v>366</v>
      </c>
    </row>
    <row r="135" spans="1:7" x14ac:dyDescent="0.25">
      <c r="D135" s="218"/>
    </row>
    <row r="136" spans="1:7" x14ac:dyDescent="0.25">
      <c r="B136" s="214" t="s">
        <v>359</v>
      </c>
    </row>
    <row r="137" spans="1:7" x14ac:dyDescent="0.25">
      <c r="A137" s="214"/>
      <c r="B137" s="219" t="s">
        <v>349</v>
      </c>
      <c r="C137" s="220" t="s">
        <v>350</v>
      </c>
      <c r="D137" s="219" t="s">
        <v>351</v>
      </c>
      <c r="E137" s="221" t="s">
        <v>352</v>
      </c>
      <c r="F137" s="222"/>
    </row>
    <row r="138" spans="1:7" x14ac:dyDescent="0.25">
      <c r="B138" s="223" t="s">
        <v>353</v>
      </c>
      <c r="C138" s="224">
        <v>3</v>
      </c>
      <c r="D138" s="225">
        <v>14</v>
      </c>
      <c r="E138" s="226">
        <f t="shared" ref="E138:E140" si="4">D138*C138*D$7</f>
        <v>294</v>
      </c>
      <c r="F138" s="227"/>
    </row>
    <row r="139" spans="1:7" x14ac:dyDescent="0.25">
      <c r="B139" s="223" t="s">
        <v>355</v>
      </c>
      <c r="C139" s="224">
        <v>1</v>
      </c>
      <c r="D139" s="225">
        <v>20</v>
      </c>
      <c r="E139" s="226">
        <f t="shared" si="4"/>
        <v>140</v>
      </c>
      <c r="F139" s="227"/>
    </row>
    <row r="140" spans="1:7" x14ac:dyDescent="0.25">
      <c r="B140" s="223" t="s">
        <v>133</v>
      </c>
      <c r="C140" s="224">
        <v>1</v>
      </c>
      <c r="D140" s="225">
        <v>20</v>
      </c>
      <c r="E140" s="226">
        <f t="shared" si="4"/>
        <v>140</v>
      </c>
      <c r="F140" s="227"/>
    </row>
    <row r="141" spans="1:7" ht="21" x14ac:dyDescent="0.25">
      <c r="C141" s="228"/>
      <c r="E141" s="229">
        <f>SUM(E138:E140)</f>
        <v>574</v>
      </c>
      <c r="F141" s="230" t="s">
        <v>373</v>
      </c>
    </row>
    <row r="143" spans="1:7" x14ac:dyDescent="0.25">
      <c r="B143" s="214" t="s">
        <v>360</v>
      </c>
    </row>
    <row r="144" spans="1:7" x14ac:dyDescent="0.25">
      <c r="A144" s="214"/>
      <c r="B144" s="219" t="s">
        <v>349</v>
      </c>
      <c r="C144" s="220" t="s">
        <v>350</v>
      </c>
      <c r="D144" s="219" t="s">
        <v>351</v>
      </c>
      <c r="E144" s="221" t="s">
        <v>352</v>
      </c>
      <c r="F144" s="222"/>
    </row>
    <row r="145" spans="1:7" x14ac:dyDescent="0.25">
      <c r="B145" s="223" t="s">
        <v>361</v>
      </c>
      <c r="C145" s="224">
        <v>1</v>
      </c>
      <c r="D145" s="225">
        <v>20</v>
      </c>
      <c r="E145" s="226">
        <f t="shared" ref="E145:E149" si="5">D145*C145*D$7</f>
        <v>140</v>
      </c>
      <c r="F145" s="227"/>
    </row>
    <row r="146" spans="1:7" x14ac:dyDescent="0.25">
      <c r="B146" s="223" t="s">
        <v>355</v>
      </c>
      <c r="C146" s="224">
        <v>1</v>
      </c>
      <c r="D146" s="225">
        <v>20</v>
      </c>
      <c r="E146" s="226">
        <f t="shared" si="5"/>
        <v>140</v>
      </c>
      <c r="F146" s="227"/>
    </row>
    <row r="147" spans="1:7" x14ac:dyDescent="0.25">
      <c r="B147" s="223" t="s">
        <v>362</v>
      </c>
      <c r="C147" s="224">
        <v>1</v>
      </c>
      <c r="D147" s="225">
        <v>14</v>
      </c>
      <c r="E147" s="226">
        <f t="shared" si="5"/>
        <v>98</v>
      </c>
      <c r="F147" s="227"/>
    </row>
    <row r="148" spans="1:7" x14ac:dyDescent="0.25">
      <c r="B148" s="223" t="s">
        <v>139</v>
      </c>
      <c r="C148" s="224">
        <v>1</v>
      </c>
      <c r="D148" s="225">
        <v>14</v>
      </c>
      <c r="E148" s="226">
        <f t="shared" si="5"/>
        <v>98</v>
      </c>
      <c r="F148" s="227"/>
    </row>
    <row r="149" spans="1:7" x14ac:dyDescent="0.25">
      <c r="B149" s="223" t="s">
        <v>363</v>
      </c>
      <c r="C149" s="224">
        <v>1</v>
      </c>
      <c r="D149" s="225">
        <v>14</v>
      </c>
      <c r="E149" s="226">
        <f t="shared" si="5"/>
        <v>98</v>
      </c>
      <c r="F149" s="227"/>
    </row>
    <row r="150" spans="1:7" ht="21" x14ac:dyDescent="0.25">
      <c r="C150" s="228"/>
      <c r="E150" s="229">
        <f>SUM(E145:E149)</f>
        <v>574</v>
      </c>
      <c r="F150" s="230" t="s">
        <v>373</v>
      </c>
    </row>
    <row r="152" spans="1:7" ht="21" x14ac:dyDescent="0.25">
      <c r="B152" s="212" t="s">
        <v>369</v>
      </c>
      <c r="C152" s="215">
        <f>E141+E150</f>
        <v>1148</v>
      </c>
      <c r="D152" s="213" t="s">
        <v>337</v>
      </c>
      <c r="E152" s="231">
        <f>D134</f>
        <v>350</v>
      </c>
      <c r="F152" s="216">
        <f>C152/E152</f>
        <v>3.28</v>
      </c>
      <c r="G152" s="212" t="s">
        <v>370</v>
      </c>
    </row>
    <row r="153" spans="1:7" x14ac:dyDescent="0.25">
      <c r="C153" s="215"/>
      <c r="D153" s="213"/>
      <c r="E153" s="231"/>
      <c r="F153" s="216"/>
    </row>
    <row r="154" spans="1:7" x14ac:dyDescent="0.25">
      <c r="B154" s="212" t="s">
        <v>356</v>
      </c>
      <c r="C154" s="215">
        <f>C131</f>
        <v>6842.7</v>
      </c>
      <c r="D154" s="213" t="s">
        <v>357</v>
      </c>
      <c r="E154" s="232">
        <f>F152</f>
        <v>3.28</v>
      </c>
      <c r="F154" s="233">
        <f>E154*C154</f>
        <v>22444.055999999997</v>
      </c>
      <c r="G154" s="234" t="s">
        <v>358</v>
      </c>
    </row>
    <row r="157" spans="1:7" x14ac:dyDescent="0.25">
      <c r="A157" s="244" t="str">
        <f>'Sample BOQ'!A41</f>
        <v>E632</v>
      </c>
      <c r="B157" s="245" t="str">
        <f>'Sample BOQ'!B41</f>
        <v>General excavated topsoil</v>
      </c>
      <c r="C157" s="250">
        <f>'CV-2'!E41</f>
        <v>494.55</v>
      </c>
      <c r="D157" s="250" t="str">
        <f>'Sample BOQ'!D41</f>
        <v>m3</v>
      </c>
      <c r="E157" s="242"/>
      <c r="F157" s="242"/>
      <c r="G157" s="242"/>
    </row>
    <row r="159" spans="1:7" x14ac:dyDescent="0.25">
      <c r="B159" s="217" t="s">
        <v>343</v>
      </c>
    </row>
    <row r="160" spans="1:7" ht="21" x14ac:dyDescent="0.25">
      <c r="B160" s="212" t="s">
        <v>348</v>
      </c>
      <c r="D160" s="218">
        <v>300</v>
      </c>
      <c r="E160" s="212" t="s">
        <v>366</v>
      </c>
    </row>
    <row r="161" spans="1:7" x14ac:dyDescent="0.25">
      <c r="D161" s="218"/>
    </row>
    <row r="162" spans="1:7" x14ac:dyDescent="0.25">
      <c r="A162" s="214"/>
      <c r="B162" s="219" t="s">
        <v>349</v>
      </c>
      <c r="C162" s="220" t="s">
        <v>350</v>
      </c>
      <c r="D162" s="219" t="s">
        <v>351</v>
      </c>
      <c r="E162" s="221" t="s">
        <v>352</v>
      </c>
      <c r="F162" s="222"/>
    </row>
    <row r="163" spans="1:7" x14ac:dyDescent="0.25">
      <c r="B163" s="223" t="s">
        <v>355</v>
      </c>
      <c r="C163" s="224">
        <v>1</v>
      </c>
      <c r="D163" s="225">
        <v>20</v>
      </c>
      <c r="E163" s="226">
        <f t="shared" ref="E163:E165" si="6">D163*C163*D$7</f>
        <v>140</v>
      </c>
      <c r="F163" s="227"/>
    </row>
    <row r="164" spans="1:7" x14ac:dyDescent="0.25">
      <c r="B164" s="223" t="s">
        <v>353</v>
      </c>
      <c r="C164" s="224">
        <v>3</v>
      </c>
      <c r="D164" s="225">
        <v>14</v>
      </c>
      <c r="E164" s="226">
        <f t="shared" si="6"/>
        <v>294</v>
      </c>
      <c r="F164" s="227"/>
    </row>
    <row r="165" spans="1:7" x14ac:dyDescent="0.25">
      <c r="B165" s="223" t="s">
        <v>133</v>
      </c>
      <c r="C165" s="224">
        <v>1</v>
      </c>
      <c r="D165" s="225">
        <v>20</v>
      </c>
      <c r="E165" s="226">
        <f t="shared" si="6"/>
        <v>140</v>
      </c>
      <c r="F165" s="227"/>
    </row>
    <row r="166" spans="1:7" ht="21" x14ac:dyDescent="0.25">
      <c r="C166" s="228"/>
      <c r="E166" s="229">
        <f>SUM(E163:E165)</f>
        <v>574</v>
      </c>
      <c r="F166" s="230" t="s">
        <v>373</v>
      </c>
    </row>
    <row r="168" spans="1:7" ht="21" x14ac:dyDescent="0.25">
      <c r="B168" s="212" t="s">
        <v>369</v>
      </c>
      <c r="C168" s="215">
        <f>E166</f>
        <v>574</v>
      </c>
      <c r="D168" s="213" t="s">
        <v>337</v>
      </c>
      <c r="E168" s="231">
        <f>D160</f>
        <v>300</v>
      </c>
      <c r="F168" s="212">
        <f>ROUND(C168/E168,2)</f>
        <v>1.91</v>
      </c>
      <c r="G168" s="212" t="s">
        <v>370</v>
      </c>
    </row>
    <row r="169" spans="1:7" x14ac:dyDescent="0.25">
      <c r="C169" s="215"/>
      <c r="D169" s="213"/>
      <c r="E169" s="231"/>
      <c r="F169" s="216"/>
    </row>
    <row r="170" spans="1:7" x14ac:dyDescent="0.25">
      <c r="B170" s="212" t="s">
        <v>356</v>
      </c>
      <c r="C170" s="215">
        <f>C157</f>
        <v>494.55</v>
      </c>
      <c r="D170" s="213" t="s">
        <v>357</v>
      </c>
      <c r="E170" s="232">
        <f>F168</f>
        <v>1.91</v>
      </c>
      <c r="F170" s="233">
        <f>E170*C170</f>
        <v>944.59050000000002</v>
      </c>
      <c r="G170" s="234" t="s">
        <v>358</v>
      </c>
    </row>
    <row r="173" spans="1:7" ht="36" x14ac:dyDescent="0.25">
      <c r="A173" s="244" t="str">
        <f>'Sample BOQ'!A43</f>
        <v>E633</v>
      </c>
      <c r="B173" s="245" t="str">
        <f>'Sample BOQ'!B43</f>
        <v>General non-selected excavated materials other than topsoil or rock</v>
      </c>
      <c r="C173" s="250">
        <f>'CV-2'!E43</f>
        <v>837.9</v>
      </c>
      <c r="D173" s="250" t="str">
        <f>'Sample BOQ'!D43</f>
        <v>m3</v>
      </c>
      <c r="E173" s="242"/>
      <c r="F173" s="242"/>
      <c r="G173" s="242"/>
    </row>
    <row r="175" spans="1:7" x14ac:dyDescent="0.25">
      <c r="B175" s="217" t="s">
        <v>343</v>
      </c>
    </row>
    <row r="176" spans="1:7" ht="21" x14ac:dyDescent="0.25">
      <c r="B176" s="212" t="s">
        <v>348</v>
      </c>
      <c r="D176" s="231">
        <v>400</v>
      </c>
      <c r="E176" s="212" t="s">
        <v>366</v>
      </c>
    </row>
    <row r="177" spans="1:7" x14ac:dyDescent="0.25">
      <c r="D177" s="218"/>
    </row>
    <row r="178" spans="1:7" x14ac:dyDescent="0.25">
      <c r="A178" s="214"/>
      <c r="B178" s="219" t="s">
        <v>349</v>
      </c>
      <c r="C178" s="220" t="s">
        <v>350</v>
      </c>
      <c r="D178" s="219" t="s">
        <v>351</v>
      </c>
      <c r="E178" s="221" t="s">
        <v>352</v>
      </c>
      <c r="F178" s="222"/>
    </row>
    <row r="179" spans="1:7" x14ac:dyDescent="0.25">
      <c r="A179" s="214"/>
    </row>
    <row r="180" spans="1:7" x14ac:dyDescent="0.25">
      <c r="B180" s="223" t="s">
        <v>355</v>
      </c>
      <c r="C180" s="224">
        <v>1</v>
      </c>
      <c r="D180" s="225">
        <v>20</v>
      </c>
      <c r="E180" s="226">
        <f t="shared" ref="E180:E185" si="7">D180*C180*D$7</f>
        <v>140</v>
      </c>
      <c r="F180" s="227"/>
    </row>
    <row r="181" spans="1:7" x14ac:dyDescent="0.25">
      <c r="B181" s="223" t="s">
        <v>353</v>
      </c>
      <c r="C181" s="224">
        <v>1</v>
      </c>
      <c r="D181" s="225">
        <v>14</v>
      </c>
      <c r="E181" s="226">
        <f t="shared" si="7"/>
        <v>98</v>
      </c>
      <c r="F181" s="227"/>
    </row>
    <row r="182" spans="1:7" x14ac:dyDescent="0.25">
      <c r="B182" s="223" t="s">
        <v>362</v>
      </c>
      <c r="C182" s="224">
        <v>1</v>
      </c>
      <c r="D182" s="225">
        <v>14</v>
      </c>
      <c r="E182" s="226">
        <f t="shared" si="7"/>
        <v>98</v>
      </c>
      <c r="F182" s="227"/>
    </row>
    <row r="183" spans="1:7" x14ac:dyDescent="0.25">
      <c r="B183" s="223" t="s">
        <v>139</v>
      </c>
      <c r="C183" s="224">
        <v>1</v>
      </c>
      <c r="D183" s="225">
        <v>14</v>
      </c>
      <c r="E183" s="226">
        <f t="shared" si="7"/>
        <v>98</v>
      </c>
      <c r="F183" s="227"/>
    </row>
    <row r="184" spans="1:7" x14ac:dyDescent="0.25">
      <c r="B184" s="223" t="s">
        <v>363</v>
      </c>
      <c r="C184" s="224">
        <v>1</v>
      </c>
      <c r="D184" s="225">
        <v>14</v>
      </c>
      <c r="E184" s="226">
        <f t="shared" si="7"/>
        <v>98</v>
      </c>
      <c r="F184" s="227"/>
    </row>
    <row r="185" spans="1:7" x14ac:dyDescent="0.25">
      <c r="B185" s="223" t="s">
        <v>133</v>
      </c>
      <c r="C185" s="224">
        <v>1</v>
      </c>
      <c r="D185" s="225">
        <v>20</v>
      </c>
      <c r="E185" s="226">
        <f t="shared" si="7"/>
        <v>140</v>
      </c>
      <c r="F185" s="227"/>
    </row>
    <row r="186" spans="1:7" ht="21" x14ac:dyDescent="0.25">
      <c r="C186" s="228"/>
      <c r="E186" s="229">
        <f>SUM(E180:E185)</f>
        <v>672</v>
      </c>
      <c r="F186" s="230" t="s">
        <v>374</v>
      </c>
    </row>
    <row r="188" spans="1:7" ht="21" x14ac:dyDescent="0.25">
      <c r="B188" s="212" t="s">
        <v>369</v>
      </c>
      <c r="C188" s="215">
        <f>E186</f>
        <v>672</v>
      </c>
      <c r="D188" s="213" t="s">
        <v>337</v>
      </c>
      <c r="E188" s="231">
        <f>D176</f>
        <v>400</v>
      </c>
      <c r="F188" s="212">
        <f>C188/E188</f>
        <v>1.68</v>
      </c>
      <c r="G188" s="212" t="s">
        <v>370</v>
      </c>
    </row>
    <row r="189" spans="1:7" x14ac:dyDescent="0.25">
      <c r="C189" s="215"/>
      <c r="D189" s="213"/>
      <c r="E189" s="231"/>
      <c r="F189" s="216"/>
    </row>
    <row r="190" spans="1:7" x14ac:dyDescent="0.25">
      <c r="B190" s="212" t="s">
        <v>356</v>
      </c>
      <c r="C190" s="215">
        <f>C173</f>
        <v>837.9</v>
      </c>
      <c r="D190" s="213" t="s">
        <v>357</v>
      </c>
      <c r="E190" s="232">
        <f>F188</f>
        <v>1.68</v>
      </c>
      <c r="F190" s="233">
        <f>E190*C190</f>
        <v>1407.6719999999998</v>
      </c>
      <c r="G190" s="234" t="s">
        <v>358</v>
      </c>
    </row>
    <row r="194" spans="1:6" ht="24.75" customHeight="1" x14ac:dyDescent="0.25">
      <c r="B194" s="214" t="s">
        <v>364</v>
      </c>
    </row>
    <row r="195" spans="1:6" ht="24.75" customHeight="1" x14ac:dyDescent="0.25">
      <c r="A195" s="235" t="str">
        <f>A3</f>
        <v>E220</v>
      </c>
      <c r="B195" s="235" t="str">
        <f>B3</f>
        <v>Materials other than topsoil, rock or artificial hard hard material, commencing surface underside of excavated surface</v>
      </c>
      <c r="C195" s="236"/>
      <c r="D195" s="226"/>
      <c r="E195" s="227"/>
      <c r="F195" s="237">
        <f>F20</f>
        <v>14526.026666666667</v>
      </c>
    </row>
    <row r="196" spans="1:6" ht="24.75" customHeight="1" x14ac:dyDescent="0.25">
      <c r="A196" s="235" t="str">
        <f>A64</f>
        <v>E512</v>
      </c>
      <c r="B196" s="235" t="str">
        <f>B64</f>
        <v>Trimming of excavated surfaces</v>
      </c>
      <c r="C196" s="236"/>
      <c r="D196" s="226"/>
      <c r="E196" s="227"/>
      <c r="F196" s="237">
        <f>F78</f>
        <v>3158.5931999999998</v>
      </c>
    </row>
    <row r="197" spans="1:6" ht="24.75" customHeight="1" x14ac:dyDescent="0.25">
      <c r="A197" s="235" t="str">
        <f>A81</f>
        <v>E522</v>
      </c>
      <c r="B197" s="235" t="str">
        <f>B81</f>
        <v>Preparation of excavated surfaces</v>
      </c>
      <c r="C197" s="236"/>
      <c r="D197" s="226"/>
      <c r="E197" s="227"/>
      <c r="F197" s="237">
        <f>F95</f>
        <v>6023.808</v>
      </c>
    </row>
    <row r="198" spans="1:6" ht="24.75" customHeight="1" x14ac:dyDescent="0.25">
      <c r="A198" s="235" t="str">
        <f>A98</f>
        <v>E532</v>
      </c>
      <c r="B198" s="235" t="str">
        <f>B98</f>
        <v>Disposal of excavated material</v>
      </c>
      <c r="C198" s="236"/>
      <c r="D198" s="226"/>
      <c r="E198" s="227"/>
      <c r="F198" s="237">
        <f>F110</f>
        <v>2057.346</v>
      </c>
    </row>
    <row r="199" spans="1:6" ht="24.75" customHeight="1" x14ac:dyDescent="0.25">
      <c r="A199" s="235" t="str">
        <f>A113</f>
        <v>E560</v>
      </c>
      <c r="B199" s="235" t="str">
        <f>B113</f>
        <v>Excavation of materials below final surface and replacement with grade B granular material</v>
      </c>
      <c r="C199" s="236"/>
      <c r="D199" s="226"/>
      <c r="E199" s="227"/>
      <c r="F199" s="237">
        <f>F128</f>
        <v>2.1419999999999999</v>
      </c>
    </row>
    <row r="200" spans="1:6" ht="24.75" customHeight="1" x14ac:dyDescent="0.25">
      <c r="A200" s="235" t="str">
        <f>A131</f>
        <v>E623</v>
      </c>
      <c r="B200" s="235" t="str">
        <f>B131</f>
        <v>Filling to embarkments with non selected excavated materials other than topsoil or rock, compacted in accordance with specification requiremnt</v>
      </c>
      <c r="C200" s="236"/>
      <c r="D200" s="226"/>
      <c r="E200" s="227"/>
      <c r="F200" s="237">
        <f>F154</f>
        <v>22444.055999999997</v>
      </c>
    </row>
    <row r="201" spans="1:6" ht="24.75" customHeight="1" x14ac:dyDescent="0.25">
      <c r="A201" s="235" t="str">
        <f>A157</f>
        <v>E632</v>
      </c>
      <c r="B201" s="235" t="str">
        <f>B157</f>
        <v>General excavated topsoil</v>
      </c>
      <c r="C201" s="236"/>
      <c r="D201" s="226"/>
      <c r="E201" s="227"/>
      <c r="F201" s="237">
        <f>F170</f>
        <v>944.59050000000002</v>
      </c>
    </row>
    <row r="202" spans="1:6" ht="24.75" customHeight="1" x14ac:dyDescent="0.25">
      <c r="A202" s="235" t="str">
        <f>A173</f>
        <v>E633</v>
      </c>
      <c r="B202" s="235" t="str">
        <f>B173</f>
        <v>General non-selected excavated materials other than topsoil or rock</v>
      </c>
      <c r="C202" s="236"/>
      <c r="D202" s="226"/>
      <c r="E202" s="227"/>
      <c r="F202" s="237">
        <f>F190</f>
        <v>1407.6719999999998</v>
      </c>
    </row>
    <row r="203" spans="1:6" ht="24.75" customHeight="1" x14ac:dyDescent="0.25">
      <c r="A203" s="223"/>
      <c r="B203" s="238" t="s">
        <v>365</v>
      </c>
      <c r="C203" s="236"/>
      <c r="D203" s="226"/>
      <c r="E203" s="227"/>
      <c r="F203" s="239">
        <f>SUM(F195:F202)</f>
        <v>50564.234366666664</v>
      </c>
    </row>
  </sheetData>
  <pageMargins left="0.7" right="0.7" top="0.75" bottom="0.75" header="0.3" footer="0.3"/>
  <pageSetup scale="67" orientation="portrait" horizontalDpi="1200" verticalDpi="1200" r:id="rId1"/>
  <headerFooter>
    <oddHeader>&amp;C&amp;"-,Bold"&amp;12DIESEL CONSUMPTION CALCULATION</oddHeader>
    <oddFooter>&amp;RPage &amp;P of  &amp;N</oddFooter>
  </headerFooter>
  <rowBreaks count="1" manualBreakCount="1">
    <brk id="96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89D0F-8E5E-44D8-8B48-8D4FE738F88D}">
  <dimension ref="A2:G112"/>
  <sheetViews>
    <sheetView showGridLines="0" view="pageBreakPreview" zoomScaleNormal="100" zoomScaleSheetLayoutView="100" workbookViewId="0">
      <selection activeCell="C3" sqref="C3"/>
    </sheetView>
  </sheetViews>
  <sheetFormatPr defaultRowHeight="18" x14ac:dyDescent="0.25"/>
  <cols>
    <col min="1" max="1" width="8.42578125" style="212" customWidth="1"/>
    <col min="2" max="2" width="48.85546875" style="212" customWidth="1"/>
    <col min="3" max="3" width="14.28515625" style="213" customWidth="1"/>
    <col min="4" max="4" width="12.5703125" style="212" customWidth="1"/>
    <col min="5" max="5" width="20.42578125" style="212" customWidth="1"/>
    <col min="6" max="6" width="9.85546875" style="212" customWidth="1"/>
    <col min="7" max="16384" width="9.140625" style="212"/>
  </cols>
  <sheetData>
    <row r="2" spans="1:7" x14ac:dyDescent="0.25">
      <c r="A2" s="214" t="s">
        <v>50</v>
      </c>
      <c r="C2" s="212"/>
    </row>
    <row r="3" spans="1:7" x14ac:dyDescent="0.25">
      <c r="A3" s="244" t="str">
        <f>'Sample BOQ'!A62</f>
        <v>F111</v>
      </c>
      <c r="B3" s="250" t="str">
        <f>'Sample BOQ'!B62</f>
        <v>Strength C8/10, 10mm aggregates</v>
      </c>
      <c r="C3" s="250">
        <f>'CV-2'!E62</f>
        <v>197.1</v>
      </c>
      <c r="D3" s="250" t="str">
        <f>'Sample BOQ'!D62</f>
        <v>m3</v>
      </c>
      <c r="E3" s="242"/>
      <c r="F3" s="242"/>
      <c r="G3" s="242"/>
    </row>
    <row r="5" spans="1:7" x14ac:dyDescent="0.25">
      <c r="B5" s="317" t="s">
        <v>408</v>
      </c>
    </row>
    <row r="6" spans="1:7" ht="21" x14ac:dyDescent="0.25">
      <c r="B6" s="291" t="s">
        <v>463</v>
      </c>
      <c r="C6" s="291" t="s">
        <v>464</v>
      </c>
    </row>
    <row r="7" spans="1:7" x14ac:dyDescent="0.25">
      <c r="B7" s="291"/>
    </row>
    <row r="8" spans="1:7" ht="21" x14ac:dyDescent="0.25">
      <c r="A8" s="214"/>
      <c r="B8" s="219" t="s">
        <v>409</v>
      </c>
      <c r="C8" s="220" t="s">
        <v>467</v>
      </c>
      <c r="D8" s="219" t="s">
        <v>452</v>
      </c>
      <c r="E8" s="290" t="s">
        <v>454</v>
      </c>
      <c r="F8" s="222"/>
    </row>
    <row r="9" spans="1:7" x14ac:dyDescent="0.25">
      <c r="A9" s="214"/>
      <c r="C9" s="212"/>
      <c r="E9" s="291"/>
    </row>
    <row r="10" spans="1:7" x14ac:dyDescent="0.25">
      <c r="B10" s="223" t="s">
        <v>430</v>
      </c>
      <c r="C10" s="265">
        <v>0.15</v>
      </c>
      <c r="D10" s="265">
        <f>C10*C3</f>
        <v>29.564999999999998</v>
      </c>
      <c r="E10" s="292">
        <f>D10/1.44</f>
        <v>20.53125</v>
      </c>
      <c r="F10" s="227"/>
    </row>
    <row r="11" spans="1:7" x14ac:dyDescent="0.25">
      <c r="A11" s="214"/>
      <c r="C11" s="212"/>
      <c r="E11" s="291"/>
    </row>
    <row r="12" spans="1:7" x14ac:dyDescent="0.25">
      <c r="B12" s="223" t="s">
        <v>434</v>
      </c>
      <c r="C12" s="265">
        <v>0.8</v>
      </c>
      <c r="D12" s="265">
        <f>C12*C3</f>
        <v>157.68</v>
      </c>
      <c r="E12" s="292">
        <f t="shared" ref="E12" si="0">D12*C12</f>
        <v>126.14400000000001</v>
      </c>
      <c r="F12" s="227"/>
    </row>
    <row r="13" spans="1:7" x14ac:dyDescent="0.25">
      <c r="A13" s="214"/>
      <c r="C13" s="212"/>
      <c r="E13" s="291"/>
    </row>
    <row r="14" spans="1:7" x14ac:dyDescent="0.25">
      <c r="B14" s="223" t="s">
        <v>435</v>
      </c>
      <c r="C14" s="265">
        <v>0.1</v>
      </c>
      <c r="D14" s="265">
        <f>C14*C3</f>
        <v>19.71</v>
      </c>
      <c r="E14" s="292">
        <f>D14*C14</f>
        <v>1.9710000000000001</v>
      </c>
      <c r="F14" s="227"/>
    </row>
    <row r="15" spans="1:7" x14ac:dyDescent="0.25">
      <c r="A15" s="214"/>
      <c r="C15" s="212"/>
      <c r="E15" s="291"/>
    </row>
    <row r="16" spans="1:7" x14ac:dyDescent="0.25">
      <c r="B16" s="223" t="s">
        <v>433</v>
      </c>
      <c r="C16" s="265">
        <v>0.3</v>
      </c>
      <c r="D16" s="265">
        <f>C16*C3</f>
        <v>59.129999999999995</v>
      </c>
      <c r="E16" s="292">
        <f>D16*C16</f>
        <v>17.738999999999997</v>
      </c>
      <c r="F16" s="227"/>
    </row>
    <row r="17" spans="1:7" x14ac:dyDescent="0.25">
      <c r="C17" s="228"/>
    </row>
    <row r="19" spans="1:7" x14ac:dyDescent="0.25">
      <c r="C19" s="215"/>
      <c r="D19" s="213"/>
      <c r="E19" s="231"/>
      <c r="F19" s="216"/>
    </row>
    <row r="20" spans="1:7" x14ac:dyDescent="0.25">
      <c r="A20" s="214" t="s">
        <v>455</v>
      </c>
      <c r="C20" s="212"/>
    </row>
    <row r="21" spans="1:7" x14ac:dyDescent="0.25">
      <c r="A21" s="244" t="str">
        <f>'Sample BOQ'!A64</f>
        <v>F152</v>
      </c>
      <c r="B21" s="250" t="str">
        <f>'Sample BOQ'!B64</f>
        <v>C25/30, 20mm aggregates</v>
      </c>
      <c r="C21" s="246">
        <f>'CV-2'!E64</f>
        <v>985.5</v>
      </c>
      <c r="D21" s="246" t="str">
        <f>'Sample BOQ'!D64</f>
        <v>m3</v>
      </c>
      <c r="E21" s="242"/>
      <c r="F21" s="242"/>
      <c r="G21" s="242"/>
    </row>
    <row r="23" spans="1:7" x14ac:dyDescent="0.25">
      <c r="B23" s="317" t="s">
        <v>408</v>
      </c>
    </row>
    <row r="24" spans="1:7" ht="21" x14ac:dyDescent="0.25">
      <c r="B24" s="291" t="s">
        <v>463</v>
      </c>
      <c r="C24" s="291" t="s">
        <v>462</v>
      </c>
    </row>
    <row r="25" spans="1:7" x14ac:dyDescent="0.25">
      <c r="B25" s="217"/>
    </row>
    <row r="26" spans="1:7" ht="21" x14ac:dyDescent="0.25">
      <c r="A26" s="214"/>
      <c r="B26" s="219" t="s">
        <v>409</v>
      </c>
      <c r="C26" s="220" t="s">
        <v>467</v>
      </c>
      <c r="D26" s="219" t="s">
        <v>452</v>
      </c>
      <c r="E26" s="290" t="s">
        <v>454</v>
      </c>
      <c r="F26" s="222"/>
    </row>
    <row r="27" spans="1:7" x14ac:dyDescent="0.25">
      <c r="A27" s="214"/>
      <c r="C27" s="212"/>
      <c r="E27" s="291"/>
    </row>
    <row r="28" spans="1:7" x14ac:dyDescent="0.25">
      <c r="B28" s="223" t="s">
        <v>430</v>
      </c>
      <c r="C28" s="265">
        <v>0.35</v>
      </c>
      <c r="D28" s="265">
        <f>C28*C21</f>
        <v>344.92499999999995</v>
      </c>
      <c r="E28" s="292">
        <f>D28/1.44</f>
        <v>239.53124999999997</v>
      </c>
      <c r="F28" s="227"/>
    </row>
    <row r="29" spans="1:7" x14ac:dyDescent="0.25">
      <c r="A29" s="214"/>
      <c r="C29" s="212"/>
      <c r="E29" s="291"/>
    </row>
    <row r="30" spans="1:7" x14ac:dyDescent="0.25">
      <c r="B30" s="223" t="s">
        <v>451</v>
      </c>
      <c r="C30" s="265">
        <v>0.8</v>
      </c>
      <c r="D30" s="265">
        <f>C30*C21</f>
        <v>788.40000000000009</v>
      </c>
      <c r="E30" s="292">
        <f t="shared" ref="E30" si="1">D30*C30</f>
        <v>630.72000000000014</v>
      </c>
      <c r="F30" s="227"/>
    </row>
    <row r="31" spans="1:7" x14ac:dyDescent="0.25">
      <c r="A31" s="214"/>
      <c r="C31" s="212"/>
      <c r="E31" s="291"/>
    </row>
    <row r="32" spans="1:7" x14ac:dyDescent="0.25">
      <c r="B32" s="223" t="s">
        <v>435</v>
      </c>
      <c r="C32" s="265">
        <v>0.1</v>
      </c>
      <c r="D32" s="265">
        <f>C32*C21</f>
        <v>98.550000000000011</v>
      </c>
      <c r="E32" s="292">
        <f>D32*C32</f>
        <v>9.8550000000000022</v>
      </c>
      <c r="F32" s="227"/>
    </row>
    <row r="33" spans="1:7" x14ac:dyDescent="0.25">
      <c r="A33" s="214"/>
      <c r="C33" s="212"/>
      <c r="E33" s="291"/>
    </row>
    <row r="34" spans="1:7" x14ac:dyDescent="0.25">
      <c r="B34" s="223" t="s">
        <v>433</v>
      </c>
      <c r="C34" s="265">
        <v>0.3</v>
      </c>
      <c r="D34" s="265">
        <f>C34*C21</f>
        <v>295.64999999999998</v>
      </c>
      <c r="E34" s="292">
        <f>D34*C34</f>
        <v>88.694999999999993</v>
      </c>
      <c r="F34" s="227"/>
    </row>
    <row r="35" spans="1:7" x14ac:dyDescent="0.25">
      <c r="C35" s="228"/>
    </row>
    <row r="36" spans="1:7" x14ac:dyDescent="0.25">
      <c r="C36" s="228"/>
    </row>
    <row r="37" spans="1:7" x14ac:dyDescent="0.25">
      <c r="C37" s="228"/>
    </row>
    <row r="38" spans="1:7" x14ac:dyDescent="0.25">
      <c r="A38" s="214" t="s">
        <v>458</v>
      </c>
      <c r="C38" s="228"/>
    </row>
    <row r="39" spans="1:7" x14ac:dyDescent="0.25">
      <c r="A39" s="214"/>
      <c r="C39" s="228"/>
    </row>
    <row r="40" spans="1:7" x14ac:dyDescent="0.25">
      <c r="A40" s="214" t="str">
        <f>'CV-2'!A100</f>
        <v>R1</v>
      </c>
      <c r="B40" s="214" t="str">
        <f>'CV-2'!B100</f>
        <v>Unbounded Sub-base and base course</v>
      </c>
      <c r="C40" s="228"/>
    </row>
    <row r="41" spans="1:7" x14ac:dyDescent="0.25">
      <c r="C41" s="228"/>
    </row>
    <row r="42" spans="1:7" ht="54" x14ac:dyDescent="0.25">
      <c r="A42" s="244" t="str">
        <f>'CV-2'!A104</f>
        <v>R124</v>
      </c>
      <c r="B42" s="250" t="str">
        <f>'CV-2'!B104</f>
        <v>Granular base; crushed rock, Type 1 unbound mixture, depth 150mm, as BS EN 13285</v>
      </c>
      <c r="C42" s="246" t="str">
        <f>'CV-2'!C104</f>
        <v>m2</v>
      </c>
      <c r="D42" s="321">
        <f>'CV-2'!D104</f>
        <v>64023</v>
      </c>
      <c r="E42" s="242"/>
      <c r="F42" s="242"/>
      <c r="G42" s="242"/>
    </row>
    <row r="43" spans="1:7" x14ac:dyDescent="0.25">
      <c r="C43" s="228"/>
    </row>
    <row r="44" spans="1:7" x14ac:dyDescent="0.25">
      <c r="B44" s="317" t="s">
        <v>408</v>
      </c>
    </row>
    <row r="45" spans="1:7" ht="21" x14ac:dyDescent="0.25">
      <c r="B45" s="291" t="s">
        <v>460</v>
      </c>
      <c r="C45" s="213" t="s">
        <v>461</v>
      </c>
    </row>
    <row r="46" spans="1:7" x14ac:dyDescent="0.25">
      <c r="B46" s="217"/>
    </row>
    <row r="47" spans="1:7" ht="21" x14ac:dyDescent="0.25">
      <c r="A47" s="214"/>
      <c r="B47" s="219" t="s">
        <v>409</v>
      </c>
      <c r="C47" s="220" t="s">
        <v>468</v>
      </c>
      <c r="D47" s="219" t="s">
        <v>452</v>
      </c>
      <c r="E47" s="290" t="s">
        <v>454</v>
      </c>
      <c r="F47" s="222"/>
    </row>
    <row r="48" spans="1:7" x14ac:dyDescent="0.25">
      <c r="A48" s="214"/>
      <c r="C48" s="212"/>
      <c r="E48" s="291"/>
    </row>
    <row r="49" spans="1:7" x14ac:dyDescent="0.25">
      <c r="B49" s="223" t="s">
        <v>436</v>
      </c>
      <c r="C49" s="265">
        <v>0.15</v>
      </c>
      <c r="D49" s="265">
        <f>C49*D42</f>
        <v>9603.4499999999989</v>
      </c>
      <c r="E49" s="292">
        <f>D49*2.3</f>
        <v>22087.934999999994</v>
      </c>
      <c r="F49" s="227"/>
    </row>
    <row r="50" spans="1:7" x14ac:dyDescent="0.25">
      <c r="A50" s="214"/>
      <c r="C50" s="212"/>
      <c r="E50" s="291"/>
    </row>
    <row r="51" spans="1:7" x14ac:dyDescent="0.25">
      <c r="A51" s="214"/>
      <c r="C51" s="212"/>
      <c r="E51" s="291"/>
    </row>
    <row r="52" spans="1:7" x14ac:dyDescent="0.25">
      <c r="A52" s="214" t="str">
        <f>'CV-2'!A106</f>
        <v>R3</v>
      </c>
      <c r="B52" s="214" t="str">
        <f>'CV-2'!B106</f>
        <v>Bituminous Bound pavements</v>
      </c>
      <c r="C52" s="212"/>
      <c r="E52" s="291"/>
    </row>
    <row r="53" spans="1:7" ht="36" x14ac:dyDescent="0.25">
      <c r="A53" s="244" t="str">
        <f>'CV-2'!A108</f>
        <v>R322</v>
      </c>
      <c r="B53" s="250" t="str">
        <f>'CV-2'!B108</f>
        <v>Hot rolled asphalt binder course, 60mm thick</v>
      </c>
      <c r="C53" s="246" t="str">
        <f>'CV-2'!C108</f>
        <v>m2</v>
      </c>
      <c r="D53" s="321">
        <f>'CV-2'!D108</f>
        <v>47525</v>
      </c>
      <c r="E53" s="242"/>
      <c r="F53" s="242"/>
      <c r="G53" s="242"/>
    </row>
    <row r="54" spans="1:7" x14ac:dyDescent="0.25">
      <c r="C54" s="228"/>
    </row>
    <row r="55" spans="1:7" x14ac:dyDescent="0.25">
      <c r="B55" s="317" t="s">
        <v>408</v>
      </c>
    </row>
    <row r="56" spans="1:7" x14ac:dyDescent="0.25">
      <c r="B56" s="291" t="s">
        <v>434</v>
      </c>
      <c r="C56" s="318">
        <v>0.56000000000000005</v>
      </c>
    </row>
    <row r="57" spans="1:7" x14ac:dyDescent="0.25">
      <c r="B57" s="291" t="s">
        <v>433</v>
      </c>
      <c r="C57" s="318">
        <v>0.12</v>
      </c>
    </row>
    <row r="58" spans="1:7" x14ac:dyDescent="0.25">
      <c r="B58" s="291" t="s">
        <v>435</v>
      </c>
      <c r="C58" s="318">
        <v>0.27</v>
      </c>
    </row>
    <row r="59" spans="1:7" x14ac:dyDescent="0.25">
      <c r="B59" s="291" t="s">
        <v>459</v>
      </c>
      <c r="C59" s="318">
        <v>0.05</v>
      </c>
    </row>
    <row r="60" spans="1:7" ht="21" x14ac:dyDescent="0.25">
      <c r="B60" s="291" t="s">
        <v>460</v>
      </c>
      <c r="C60" s="318" t="s">
        <v>469</v>
      </c>
    </row>
    <row r="61" spans="1:7" x14ac:dyDescent="0.25">
      <c r="B61" s="217"/>
    </row>
    <row r="62" spans="1:7" ht="21" x14ac:dyDescent="0.25">
      <c r="A62" s="214"/>
      <c r="B62" s="219" t="s">
        <v>409</v>
      </c>
      <c r="C62" s="220" t="s">
        <v>465</v>
      </c>
      <c r="D62" s="220" t="s">
        <v>453</v>
      </c>
      <c r="E62" s="290" t="s">
        <v>466</v>
      </c>
      <c r="F62" s="222"/>
    </row>
    <row r="63" spans="1:7" x14ac:dyDescent="0.25">
      <c r="A63" s="214"/>
    </row>
    <row r="64" spans="1:7" x14ac:dyDescent="0.25">
      <c r="B64" s="223" t="s">
        <v>434</v>
      </c>
      <c r="C64" s="224">
        <f>$D$53*C56</f>
        <v>26614.000000000004</v>
      </c>
      <c r="D64" s="225">
        <f>C64*0.06</f>
        <v>1596.8400000000001</v>
      </c>
      <c r="E64" s="292">
        <f>D64*2.35</f>
        <v>3752.5740000000005</v>
      </c>
      <c r="F64" s="227"/>
    </row>
    <row r="65" spans="1:7" x14ac:dyDescent="0.25">
      <c r="A65" s="214"/>
    </row>
    <row r="66" spans="1:7" x14ac:dyDescent="0.25">
      <c r="B66" s="223" t="s">
        <v>433</v>
      </c>
      <c r="C66" s="224">
        <f t="shared" ref="C66" si="2">$D$53*C57</f>
        <v>5703</v>
      </c>
      <c r="D66" s="225">
        <f t="shared" ref="D66:D70" si="3">C66*0.06</f>
        <v>342.18</v>
      </c>
      <c r="E66" s="292">
        <f t="shared" ref="E66:E70" si="4">D66*2.35</f>
        <v>804.12300000000005</v>
      </c>
      <c r="F66" s="227"/>
    </row>
    <row r="67" spans="1:7" x14ac:dyDescent="0.25">
      <c r="A67" s="214"/>
    </row>
    <row r="68" spans="1:7" x14ac:dyDescent="0.25">
      <c r="B68" s="223" t="s">
        <v>435</v>
      </c>
      <c r="C68" s="224">
        <f>$D$53*C58</f>
        <v>12831.75</v>
      </c>
      <c r="D68" s="225">
        <f t="shared" si="3"/>
        <v>769.90499999999997</v>
      </c>
      <c r="E68" s="292">
        <f t="shared" si="4"/>
        <v>1809.27675</v>
      </c>
      <c r="F68" s="227"/>
    </row>
    <row r="69" spans="1:7" x14ac:dyDescent="0.25">
      <c r="A69" s="214"/>
    </row>
    <row r="70" spans="1:7" x14ac:dyDescent="0.25">
      <c r="B70" s="223" t="s">
        <v>459</v>
      </c>
      <c r="C70" s="224">
        <f>$D$53*C59</f>
        <v>2376.25</v>
      </c>
      <c r="D70" s="225">
        <f t="shared" si="3"/>
        <v>142.57499999999999</v>
      </c>
      <c r="E70" s="292">
        <f t="shared" si="4"/>
        <v>335.05124999999998</v>
      </c>
      <c r="F70" s="227"/>
    </row>
    <row r="71" spans="1:7" x14ac:dyDescent="0.25">
      <c r="C71" s="228"/>
    </row>
    <row r="72" spans="1:7" x14ac:dyDescent="0.25">
      <c r="C72" s="228"/>
    </row>
    <row r="74" spans="1:7" ht="36" x14ac:dyDescent="0.25">
      <c r="A74" s="244" t="str">
        <f>'CV-2'!A110</f>
        <v>R352</v>
      </c>
      <c r="B74" s="250" t="str">
        <f>'CV-2'!B110</f>
        <v>Hot rolled asphalt wearing course, 40mm thick</v>
      </c>
      <c r="C74" s="246" t="str">
        <f>'CV-2'!C110</f>
        <v>m2</v>
      </c>
      <c r="D74" s="321">
        <f>'CV-2'!D110</f>
        <v>62125</v>
      </c>
      <c r="E74" s="242"/>
      <c r="F74" s="242"/>
      <c r="G74" s="242"/>
    </row>
    <row r="76" spans="1:7" x14ac:dyDescent="0.25">
      <c r="B76" s="317" t="s">
        <v>408</v>
      </c>
    </row>
    <row r="77" spans="1:7" x14ac:dyDescent="0.25">
      <c r="B77" s="291" t="s">
        <v>434</v>
      </c>
      <c r="C77" s="318">
        <v>0.45</v>
      </c>
    </row>
    <row r="78" spans="1:7" x14ac:dyDescent="0.25">
      <c r="B78" s="291" t="s">
        <v>433</v>
      </c>
      <c r="C78" s="318">
        <v>0.05</v>
      </c>
    </row>
    <row r="79" spans="1:7" x14ac:dyDescent="0.25">
      <c r="B79" s="291" t="s">
        <v>435</v>
      </c>
      <c r="C79" s="318">
        <v>0.43</v>
      </c>
    </row>
    <row r="80" spans="1:7" x14ac:dyDescent="0.25">
      <c r="B80" s="291" t="s">
        <v>459</v>
      </c>
      <c r="C80" s="318">
        <v>7.0000000000000007E-2</v>
      </c>
    </row>
    <row r="81" spans="1:7" ht="21" x14ac:dyDescent="0.25">
      <c r="B81" s="291" t="s">
        <v>460</v>
      </c>
      <c r="C81" s="318" t="s">
        <v>469</v>
      </c>
    </row>
    <row r="82" spans="1:7" x14ac:dyDescent="0.25">
      <c r="B82" s="217"/>
    </row>
    <row r="83" spans="1:7" ht="21" x14ac:dyDescent="0.25">
      <c r="A83" s="214"/>
      <c r="B83" s="219" t="s">
        <v>409</v>
      </c>
      <c r="C83" s="220" t="s">
        <v>465</v>
      </c>
      <c r="D83" s="220" t="s">
        <v>453</v>
      </c>
      <c r="E83" s="290" t="s">
        <v>466</v>
      </c>
      <c r="F83" s="222"/>
    </row>
    <row r="84" spans="1:7" x14ac:dyDescent="0.25">
      <c r="A84" s="214"/>
    </row>
    <row r="85" spans="1:7" ht="25.5" customHeight="1" x14ac:dyDescent="0.25">
      <c r="B85" s="223" t="s">
        <v>434</v>
      </c>
      <c r="C85" s="224">
        <f>$D$74*C77</f>
        <v>27956.25</v>
      </c>
      <c r="D85" s="225">
        <f>C85*0.04</f>
        <v>1118.25</v>
      </c>
      <c r="E85" s="292">
        <f>D85*2.35</f>
        <v>2627.8875000000003</v>
      </c>
      <c r="F85" s="227"/>
    </row>
    <row r="86" spans="1:7" x14ac:dyDescent="0.25">
      <c r="A86" s="214"/>
    </row>
    <row r="87" spans="1:7" ht="25.5" customHeight="1" x14ac:dyDescent="0.25">
      <c r="B87" s="223" t="s">
        <v>433</v>
      </c>
      <c r="C87" s="224">
        <f t="shared" ref="C87" si="5">$D$74*C78</f>
        <v>3106.25</v>
      </c>
      <c r="D87" s="225">
        <f t="shared" ref="D87:D91" si="6">C87*0.04</f>
        <v>124.25</v>
      </c>
      <c r="E87" s="292">
        <f t="shared" ref="E87:E91" si="7">D87*2.35</f>
        <v>291.98750000000001</v>
      </c>
      <c r="F87" s="227"/>
    </row>
    <row r="88" spans="1:7" x14ac:dyDescent="0.25">
      <c r="A88" s="214"/>
    </row>
    <row r="89" spans="1:7" ht="25.5" customHeight="1" x14ac:dyDescent="0.25">
      <c r="B89" s="223" t="s">
        <v>435</v>
      </c>
      <c r="C89" s="224">
        <f>$D$74*C79</f>
        <v>26713.75</v>
      </c>
      <c r="D89" s="225">
        <f t="shared" si="6"/>
        <v>1068.55</v>
      </c>
      <c r="E89" s="292">
        <f t="shared" si="7"/>
        <v>2511.0925000000002</v>
      </c>
      <c r="F89" s="227"/>
    </row>
    <row r="90" spans="1:7" x14ac:dyDescent="0.25">
      <c r="A90" s="214"/>
    </row>
    <row r="91" spans="1:7" ht="25.5" customHeight="1" x14ac:dyDescent="0.25">
      <c r="B91" s="223" t="s">
        <v>459</v>
      </c>
      <c r="C91" s="224">
        <f>$D$74*C80</f>
        <v>4348.75</v>
      </c>
      <c r="D91" s="225">
        <f t="shared" si="6"/>
        <v>173.95000000000002</v>
      </c>
      <c r="E91" s="292">
        <f t="shared" si="7"/>
        <v>408.78250000000003</v>
      </c>
      <c r="F91" s="227"/>
    </row>
    <row r="92" spans="1:7" x14ac:dyDescent="0.25">
      <c r="C92" s="228"/>
    </row>
    <row r="95" spans="1:7" ht="36" x14ac:dyDescent="0.25">
      <c r="A95" s="244" t="str">
        <f>Table4[[#This Row],[CODE]]</f>
        <v>G52*</v>
      </c>
      <c r="B95" s="250" t="str">
        <f>Table4[[#This Row],[DESCRIPTION]]</f>
        <v>Deformed high yield steel bars to BS 4449, diameter 10-32mm in structure</v>
      </c>
      <c r="C95" s="246" t="str">
        <f>Table4[[#This Row],[UNIT]]</f>
        <v>t</v>
      </c>
      <c r="D95" s="321">
        <f>Table4[[#This Row],[QTY @ CV-2]]</f>
        <v>31.418999999999997</v>
      </c>
      <c r="E95" s="242"/>
      <c r="F95" s="242"/>
      <c r="G95" s="242"/>
    </row>
    <row r="97" spans="1:6" x14ac:dyDescent="0.25">
      <c r="B97" s="317" t="s">
        <v>408</v>
      </c>
    </row>
    <row r="98" spans="1:6" x14ac:dyDescent="0.25">
      <c r="B98" s="217"/>
    </row>
    <row r="99" spans="1:6" x14ac:dyDescent="0.25">
      <c r="A99" s="214"/>
      <c r="B99" s="219" t="s">
        <v>409</v>
      </c>
      <c r="C99" s="220" t="s">
        <v>466</v>
      </c>
      <c r="D99" s="220" t="s">
        <v>466</v>
      </c>
      <c r="E99" s="290" t="s">
        <v>466</v>
      </c>
      <c r="F99" s="222"/>
    </row>
    <row r="100" spans="1:6" x14ac:dyDescent="0.25">
      <c r="A100" s="214"/>
    </row>
    <row r="101" spans="1:6" ht="25.5" customHeight="1" x14ac:dyDescent="0.25">
      <c r="B101" s="223" t="s">
        <v>81</v>
      </c>
      <c r="C101" s="224">
        <f>D95</f>
        <v>31.418999999999997</v>
      </c>
      <c r="D101" s="345">
        <f>C101</f>
        <v>31.418999999999997</v>
      </c>
      <c r="E101" s="292">
        <f>D101</f>
        <v>31.418999999999997</v>
      </c>
      <c r="F101" s="320"/>
    </row>
    <row r="102" spans="1:6" x14ac:dyDescent="0.25">
      <c r="A102" s="214"/>
    </row>
    <row r="105" spans="1:6" ht="24.75" customHeight="1" x14ac:dyDescent="0.25">
      <c r="B105" s="214" t="s">
        <v>470</v>
      </c>
    </row>
    <row r="106" spans="1:6" ht="24.75" customHeight="1" x14ac:dyDescent="0.25">
      <c r="A106" s="319">
        <v>1</v>
      </c>
      <c r="B106" s="235" t="s">
        <v>430</v>
      </c>
      <c r="C106" s="236"/>
      <c r="D106" s="226"/>
      <c r="E106" s="320">
        <f>E10+E28</f>
        <v>260.0625</v>
      </c>
      <c r="F106" s="212" t="s">
        <v>471</v>
      </c>
    </row>
    <row r="107" spans="1:6" ht="24.75" customHeight="1" x14ac:dyDescent="0.25">
      <c r="A107" s="319">
        <v>2</v>
      </c>
      <c r="B107" s="235" t="s">
        <v>433</v>
      </c>
      <c r="C107" s="236"/>
      <c r="D107" s="226"/>
      <c r="E107" s="320">
        <f>E16+E34+E66+E87</f>
        <v>1202.5445</v>
      </c>
      <c r="F107" s="212" t="s">
        <v>471</v>
      </c>
    </row>
    <row r="108" spans="1:6" ht="24.75" customHeight="1" x14ac:dyDescent="0.25">
      <c r="A108" s="319">
        <v>3</v>
      </c>
      <c r="B108" s="235" t="s">
        <v>434</v>
      </c>
      <c r="C108" s="236"/>
      <c r="D108" s="226"/>
      <c r="E108" s="320">
        <f>E12+E30+E64+E85</f>
        <v>7137.3255000000008</v>
      </c>
      <c r="F108" s="212" t="s">
        <v>471</v>
      </c>
    </row>
    <row r="109" spans="1:6" ht="24.75" customHeight="1" x14ac:dyDescent="0.25">
      <c r="A109" s="319">
        <v>4</v>
      </c>
      <c r="B109" s="235" t="s">
        <v>435</v>
      </c>
      <c r="C109" s="236"/>
      <c r="D109" s="226"/>
      <c r="E109" s="320">
        <f>E14+E32+E68+E89</f>
        <v>4332.1952500000007</v>
      </c>
      <c r="F109" s="212" t="s">
        <v>471</v>
      </c>
    </row>
    <row r="110" spans="1:6" ht="24.75" customHeight="1" x14ac:dyDescent="0.25">
      <c r="A110" s="319">
        <v>5</v>
      </c>
      <c r="B110" s="235" t="s">
        <v>436</v>
      </c>
      <c r="C110" s="236"/>
      <c r="D110" s="226"/>
      <c r="E110" s="320">
        <f>E49</f>
        <v>22087.934999999994</v>
      </c>
      <c r="F110" s="212" t="s">
        <v>471</v>
      </c>
    </row>
    <row r="111" spans="1:6" ht="24.75" customHeight="1" x14ac:dyDescent="0.25">
      <c r="A111" s="319">
        <v>6</v>
      </c>
      <c r="B111" s="235" t="s">
        <v>81</v>
      </c>
      <c r="C111" s="236"/>
      <c r="D111" s="226"/>
      <c r="E111" s="320">
        <f>E101</f>
        <v>31.418999999999997</v>
      </c>
      <c r="F111" s="212" t="s">
        <v>471</v>
      </c>
    </row>
    <row r="112" spans="1:6" ht="24.75" customHeight="1" x14ac:dyDescent="0.25">
      <c r="A112" s="319">
        <v>7</v>
      </c>
      <c r="B112" s="235" t="s">
        <v>459</v>
      </c>
      <c r="C112" s="236"/>
      <c r="D112" s="226"/>
      <c r="E112" s="320">
        <f>E70+E91</f>
        <v>743.83375000000001</v>
      </c>
      <c r="F112" s="212" t="s">
        <v>471</v>
      </c>
    </row>
  </sheetData>
  <phoneticPr fontId="62" type="noConversion"/>
  <pageMargins left="0.7" right="0.7" top="0.75" bottom="0.75" header="0.3" footer="0.3"/>
  <pageSetup scale="67" orientation="portrait" horizontalDpi="1200" verticalDpi="1200" r:id="rId1"/>
  <headerFooter>
    <oddHeader>&amp;C&amp;"-,Bold"&amp;12DIESEL CONSUMPTION CALCULATION</oddHeader>
    <oddFooter>&amp;RPage &amp;P of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A4314-8DBE-4448-9C8F-D5F39F9F39C3}">
  <dimension ref="B1:J16"/>
  <sheetViews>
    <sheetView showGridLines="0" showRowColHeaders="0" view="pageBreakPreview" zoomScale="85" zoomScaleNormal="100" zoomScaleSheetLayoutView="85" workbookViewId="0">
      <selection activeCell="F8" sqref="F8"/>
    </sheetView>
  </sheetViews>
  <sheetFormatPr defaultRowHeight="33" customHeight="1" x14ac:dyDescent="0.25"/>
  <cols>
    <col min="1" max="2" width="9.140625" style="256"/>
    <col min="3" max="3" width="24.85546875" style="256" customWidth="1"/>
    <col min="4" max="4" width="9.140625" style="256"/>
    <col min="5" max="5" width="21.5703125" style="256" customWidth="1"/>
    <col min="6" max="7" width="24.5703125" style="192" customWidth="1"/>
    <col min="8" max="8" width="22.28515625" style="256" customWidth="1"/>
    <col min="9" max="9" width="13.28515625" style="256" customWidth="1"/>
    <col min="10" max="10" width="24.42578125" style="256" customWidth="1"/>
    <col min="11" max="16384" width="9.140625" style="256"/>
  </cols>
  <sheetData>
    <row r="1" spans="2:10" ht="33" customHeight="1" thickBot="1" x14ac:dyDescent="0.3">
      <c r="B1" s="399"/>
      <c r="C1" s="399"/>
      <c r="D1" s="257"/>
      <c r="E1" s="258"/>
      <c r="F1" s="329"/>
      <c r="G1" s="329"/>
      <c r="H1" s="259"/>
      <c r="I1" s="259"/>
      <c r="J1" s="260"/>
    </row>
    <row r="2" spans="2:10" ht="33" customHeight="1" x14ac:dyDescent="0.25">
      <c r="B2" s="400" t="s">
        <v>428</v>
      </c>
      <c r="C2" s="401"/>
      <c r="D2" s="404" t="s">
        <v>2</v>
      </c>
      <c r="E2" s="393" t="s">
        <v>429</v>
      </c>
      <c r="F2" s="406" t="s">
        <v>4</v>
      </c>
      <c r="G2" s="407"/>
      <c r="H2" s="393" t="s">
        <v>437</v>
      </c>
      <c r="I2" s="395" t="s">
        <v>438</v>
      </c>
      <c r="J2" s="397" t="s">
        <v>5</v>
      </c>
    </row>
    <row r="3" spans="2:10" ht="33" customHeight="1" thickBot="1" x14ac:dyDescent="0.3">
      <c r="B3" s="402"/>
      <c r="C3" s="403"/>
      <c r="D3" s="405"/>
      <c r="E3" s="394"/>
      <c r="F3" s="330" t="s">
        <v>439</v>
      </c>
      <c r="G3" s="330" t="s">
        <v>440</v>
      </c>
      <c r="H3" s="394"/>
      <c r="I3" s="396"/>
      <c r="J3" s="398"/>
    </row>
    <row r="4" spans="2:10" ht="33" customHeight="1" thickTop="1" x14ac:dyDescent="0.25">
      <c r="B4" s="387" t="s">
        <v>441</v>
      </c>
      <c r="C4" s="388"/>
      <c r="D4" s="327" t="s">
        <v>431</v>
      </c>
      <c r="E4" s="323">
        <f>'Material Calculation'!E106</f>
        <v>260.0625</v>
      </c>
      <c r="F4" s="322">
        <f>'Basic Prices'!E4</f>
        <v>40000</v>
      </c>
      <c r="G4" s="322">
        <f>'Basic Prices'!F4</f>
        <v>92000</v>
      </c>
      <c r="H4" s="322">
        <f>G4-F4</f>
        <v>52000</v>
      </c>
      <c r="I4" s="261"/>
      <c r="J4" s="332">
        <f>H4*E4</f>
        <v>13523250</v>
      </c>
    </row>
    <row r="5" spans="2:10" ht="33" customHeight="1" x14ac:dyDescent="0.25">
      <c r="B5" s="391" t="s">
        <v>443</v>
      </c>
      <c r="C5" s="392"/>
      <c r="D5" s="327" t="s">
        <v>358</v>
      </c>
      <c r="E5" s="324">
        <f>'Diesel Calculation'!F203</f>
        <v>50564.234366666664</v>
      </c>
      <c r="F5" s="322">
        <f>'Basic Prices'!E7</f>
        <v>255</v>
      </c>
      <c r="G5" s="322">
        <f>'Basic Prices'!F7</f>
        <v>660</v>
      </c>
      <c r="H5" s="322">
        <f t="shared" ref="H5:H11" si="0">G5-F5</f>
        <v>405</v>
      </c>
      <c r="I5" s="261"/>
      <c r="J5" s="332">
        <f t="shared" ref="J5:J11" si="1">H5*E5</f>
        <v>20478514.918499999</v>
      </c>
    </row>
    <row r="6" spans="2:10" ht="33" customHeight="1" x14ac:dyDescent="0.25">
      <c r="B6" s="391" t="s">
        <v>433</v>
      </c>
      <c r="C6" s="392"/>
      <c r="D6" s="328" t="s">
        <v>431</v>
      </c>
      <c r="E6" s="325">
        <f>'Material Calculation'!E107</f>
        <v>1202.5445</v>
      </c>
      <c r="F6" s="322">
        <f>'Basic Prices'!E9</f>
        <v>2500</v>
      </c>
      <c r="G6" s="322">
        <f>'Basic Prices'!F9</f>
        <v>30000</v>
      </c>
      <c r="H6" s="322">
        <f t="shared" si="0"/>
        <v>27500</v>
      </c>
      <c r="I6" s="261"/>
      <c r="J6" s="332">
        <f t="shared" si="1"/>
        <v>33069973.75</v>
      </c>
    </row>
    <row r="7" spans="2:10" ht="33" customHeight="1" x14ac:dyDescent="0.25">
      <c r="B7" s="389" t="s">
        <v>445</v>
      </c>
      <c r="C7" s="390"/>
      <c r="D7" s="328" t="s">
        <v>431</v>
      </c>
      <c r="E7" s="325">
        <f>'Material Calculation'!E108</f>
        <v>7137.3255000000008</v>
      </c>
      <c r="F7" s="322">
        <f>'Basic Prices'!E10</f>
        <v>5500</v>
      </c>
      <c r="G7" s="322">
        <f>'Basic Prices'!F10</f>
        <v>6600</v>
      </c>
      <c r="H7" s="322">
        <f t="shared" si="0"/>
        <v>1100</v>
      </c>
      <c r="I7" s="261"/>
      <c r="J7" s="332">
        <f t="shared" si="1"/>
        <v>7851058.0500000007</v>
      </c>
    </row>
    <row r="8" spans="2:10" ht="33" customHeight="1" x14ac:dyDescent="0.25">
      <c r="B8" s="389" t="s">
        <v>435</v>
      </c>
      <c r="C8" s="390"/>
      <c r="D8" s="328" t="s">
        <v>431</v>
      </c>
      <c r="E8" s="325">
        <f>'Material Calculation'!E109</f>
        <v>4332.1952500000007</v>
      </c>
      <c r="F8" s="322">
        <f>'Basic Prices'!E12</f>
        <v>5500</v>
      </c>
      <c r="G8" s="322">
        <f>'Basic Prices'!F11</f>
        <v>7500</v>
      </c>
      <c r="H8" s="322">
        <f t="shared" si="0"/>
        <v>2000</v>
      </c>
      <c r="I8" s="261"/>
      <c r="J8" s="332">
        <f t="shared" si="1"/>
        <v>8664390.5000000019</v>
      </c>
    </row>
    <row r="9" spans="2:10" ht="33" customHeight="1" x14ac:dyDescent="0.25">
      <c r="B9" s="389" t="s">
        <v>446</v>
      </c>
      <c r="C9" s="390"/>
      <c r="D9" s="328" t="s">
        <v>431</v>
      </c>
      <c r="E9" s="325">
        <f>'Material Calculation'!E110</f>
        <v>22087.934999999994</v>
      </c>
      <c r="F9" s="322">
        <f>'Basic Prices'!E11</f>
        <v>5000</v>
      </c>
      <c r="G9" s="322">
        <f>'Basic Prices'!F11</f>
        <v>7500</v>
      </c>
      <c r="H9" s="322">
        <f t="shared" ref="H9" si="2">G9-F9</f>
        <v>2500</v>
      </c>
      <c r="I9" s="261"/>
      <c r="J9" s="332">
        <f t="shared" ref="J9" si="3">H9*E9</f>
        <v>55219837.499999985</v>
      </c>
    </row>
    <row r="10" spans="2:10" ht="33" customHeight="1" x14ac:dyDescent="0.25">
      <c r="B10" s="387" t="s">
        <v>447</v>
      </c>
      <c r="C10" s="388"/>
      <c r="D10" s="328" t="s">
        <v>431</v>
      </c>
      <c r="E10" s="326">
        <f>'Material Calculation'!E112</f>
        <v>743.83375000000001</v>
      </c>
      <c r="F10" s="322">
        <f>'Basic Prices'!E13</f>
        <v>250000</v>
      </c>
      <c r="G10" s="322">
        <f>'Basic Prices'!F13</f>
        <v>764375</v>
      </c>
      <c r="H10" s="322">
        <f t="shared" si="0"/>
        <v>514375</v>
      </c>
      <c r="I10" s="261"/>
      <c r="J10" s="332">
        <f t="shared" si="1"/>
        <v>382609485.15625</v>
      </c>
    </row>
    <row r="11" spans="2:10" ht="33" customHeight="1" x14ac:dyDescent="0.25">
      <c r="B11" s="387" t="s">
        <v>81</v>
      </c>
      <c r="C11" s="388"/>
      <c r="D11" s="328" t="s">
        <v>431</v>
      </c>
      <c r="E11" s="326">
        <f>'Material Calculation'!E111</f>
        <v>31.418999999999997</v>
      </c>
      <c r="F11" s="322">
        <f>'Basic Prices'!E5</f>
        <v>300000</v>
      </c>
      <c r="G11" s="322">
        <f>'Basic Prices'!F5</f>
        <v>570000</v>
      </c>
      <c r="H11" s="322">
        <f t="shared" si="0"/>
        <v>270000</v>
      </c>
      <c r="I11" s="261"/>
      <c r="J11" s="332">
        <f t="shared" si="1"/>
        <v>8483130</v>
      </c>
    </row>
    <row r="12" spans="2:10" ht="33" customHeight="1" thickBot="1" x14ac:dyDescent="0.3">
      <c r="B12" s="383" t="s">
        <v>405</v>
      </c>
      <c r="C12" s="384"/>
      <c r="D12" s="328" t="s">
        <v>449</v>
      </c>
      <c r="E12" s="326">
        <v>50</v>
      </c>
      <c r="F12" s="322">
        <f>'Basic Prices'!E15</f>
        <v>25000</v>
      </c>
      <c r="G12" s="322">
        <f>'Basic Prices'!F15</f>
        <v>60000</v>
      </c>
      <c r="H12" s="322">
        <f>G12-F12</f>
        <v>35000</v>
      </c>
      <c r="I12" s="340">
        <v>24</v>
      </c>
      <c r="J12" s="333">
        <f>H12*E12*I12</f>
        <v>42000000</v>
      </c>
    </row>
    <row r="13" spans="2:10" ht="33" customHeight="1" thickBot="1" x14ac:dyDescent="0.3">
      <c r="B13" s="385" t="s">
        <v>450</v>
      </c>
      <c r="C13" s="386"/>
      <c r="D13" s="335"/>
      <c r="E13" s="336"/>
      <c r="F13" s="337"/>
      <c r="G13" s="337"/>
      <c r="H13" s="336"/>
      <c r="I13" s="338"/>
      <c r="J13" s="339">
        <f>SUM(J4:J12)</f>
        <v>571899639.87475002</v>
      </c>
    </row>
    <row r="14" spans="2:10" ht="19.5" customHeight="1" x14ac:dyDescent="0.25">
      <c r="B14" s="259"/>
      <c r="C14" s="259"/>
      <c r="D14" s="259"/>
      <c r="E14" s="259"/>
      <c r="F14" s="331"/>
      <c r="G14" s="331"/>
      <c r="H14" s="259"/>
      <c r="I14" s="259"/>
      <c r="J14" s="262"/>
    </row>
    <row r="15" spans="2:10" ht="33" customHeight="1" x14ac:dyDescent="0.25">
      <c r="B15" s="263"/>
      <c r="C15" s="263"/>
      <c r="D15" s="263"/>
      <c r="E15" s="263"/>
      <c r="F15" s="331"/>
      <c r="G15" s="331"/>
      <c r="H15" s="264"/>
      <c r="I15" s="264"/>
      <c r="J15" s="334">
        <f>J13</f>
        <v>571899639.87475002</v>
      </c>
    </row>
    <row r="16" spans="2:10" ht="33" customHeight="1" x14ac:dyDescent="0.25">
      <c r="B16" s="263"/>
      <c r="C16" s="263"/>
      <c r="D16" s="263"/>
      <c r="E16" s="263"/>
      <c r="F16" s="331"/>
      <c r="G16" s="331"/>
      <c r="H16" s="263"/>
      <c r="I16" s="263"/>
      <c r="J16" s="263"/>
    </row>
  </sheetData>
  <mergeCells count="18">
    <mergeCell ref="H2:H3"/>
    <mergeCell ref="I2:I3"/>
    <mergeCell ref="J2:J3"/>
    <mergeCell ref="B4:C4"/>
    <mergeCell ref="B1:C1"/>
    <mergeCell ref="B2:C3"/>
    <mergeCell ref="D2:D3"/>
    <mergeCell ref="E2:E3"/>
    <mergeCell ref="F2:G2"/>
    <mergeCell ref="B12:C12"/>
    <mergeCell ref="B13:C13"/>
    <mergeCell ref="B11:C11"/>
    <mergeCell ref="B9:C9"/>
    <mergeCell ref="B5:C5"/>
    <mergeCell ref="B6:C6"/>
    <mergeCell ref="B7:C7"/>
    <mergeCell ref="B8:C8"/>
    <mergeCell ref="B10:C10"/>
  </mergeCells>
  <pageMargins left="0.7" right="0.7" top="0.75" bottom="0.75" header="0.3" footer="0.3"/>
  <pageSetup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BB46-3F13-4C84-9B64-41F8B5E3C656}">
  <dimension ref="A2:G112"/>
  <sheetViews>
    <sheetView showGridLines="0" view="pageBreakPreview" zoomScaleNormal="100" zoomScaleSheetLayoutView="100" workbookViewId="0">
      <selection activeCell="D8" sqref="D8"/>
    </sheetView>
  </sheetViews>
  <sheetFormatPr defaultRowHeight="18" x14ac:dyDescent="0.25"/>
  <cols>
    <col min="1" max="1" width="8.42578125" style="212" customWidth="1"/>
    <col min="2" max="2" width="48.85546875" style="212" customWidth="1"/>
    <col min="3" max="3" width="14.28515625" style="213" customWidth="1"/>
    <col min="4" max="4" width="12.5703125" style="212" customWidth="1"/>
    <col min="5" max="5" width="20.42578125" style="212" customWidth="1"/>
    <col min="6" max="6" width="9.85546875" style="212" customWidth="1"/>
    <col min="7" max="16384" width="9.140625" style="212"/>
  </cols>
  <sheetData>
    <row r="2" spans="1:7" x14ac:dyDescent="0.25">
      <c r="A2" s="214" t="s">
        <v>50</v>
      </c>
      <c r="C2" s="212"/>
    </row>
    <row r="3" spans="1:7" x14ac:dyDescent="0.25">
      <c r="A3" s="244" t="str">
        <f>'Sample BOQ'!A62</f>
        <v>F111</v>
      </c>
      <c r="B3" s="250" t="str">
        <f>'Sample BOQ'!B62</f>
        <v>Strength C8/10, 10mm aggregates</v>
      </c>
      <c r="C3" s="250">
        <f>'Sample BOQ'!C62</f>
        <v>438</v>
      </c>
      <c r="D3" s="250" t="str">
        <f>'Sample BOQ'!D62</f>
        <v>m3</v>
      </c>
      <c r="E3" s="242"/>
      <c r="F3" s="242"/>
      <c r="G3" s="242"/>
    </row>
    <row r="5" spans="1:7" x14ac:dyDescent="0.25">
      <c r="B5" s="317" t="s">
        <v>408</v>
      </c>
    </row>
    <row r="6" spans="1:7" ht="21" x14ac:dyDescent="0.25">
      <c r="B6" s="291" t="s">
        <v>463</v>
      </c>
      <c r="C6" s="291" t="s">
        <v>464</v>
      </c>
    </row>
    <row r="7" spans="1:7" x14ac:dyDescent="0.25">
      <c r="B7" s="291"/>
    </row>
    <row r="8" spans="1:7" ht="21" x14ac:dyDescent="0.25">
      <c r="A8" s="214"/>
      <c r="B8" s="219" t="s">
        <v>409</v>
      </c>
      <c r="C8" s="220" t="s">
        <v>467</v>
      </c>
      <c r="D8" s="219" t="s">
        <v>452</v>
      </c>
      <c r="E8" s="290" t="s">
        <v>454</v>
      </c>
      <c r="F8" s="222"/>
    </row>
    <row r="9" spans="1:7" x14ac:dyDescent="0.25">
      <c r="A9" s="214"/>
      <c r="C9" s="212"/>
      <c r="E9" s="291"/>
    </row>
    <row r="10" spans="1:7" x14ac:dyDescent="0.25">
      <c r="B10" s="223" t="s">
        <v>430</v>
      </c>
      <c r="C10" s="265">
        <v>0.15</v>
      </c>
      <c r="D10" s="265">
        <f>C10*C3</f>
        <v>65.7</v>
      </c>
      <c r="E10" s="292">
        <f>D10/1.44</f>
        <v>45.625000000000007</v>
      </c>
      <c r="F10" s="227"/>
    </row>
    <row r="11" spans="1:7" x14ac:dyDescent="0.25">
      <c r="A11" s="214"/>
      <c r="C11" s="212"/>
      <c r="E11" s="291"/>
    </row>
    <row r="12" spans="1:7" x14ac:dyDescent="0.25">
      <c r="B12" s="223" t="s">
        <v>434</v>
      </c>
      <c r="C12" s="265">
        <v>0.8</v>
      </c>
      <c r="D12" s="265">
        <f>C12*C3</f>
        <v>350.40000000000003</v>
      </c>
      <c r="E12" s="292">
        <f t="shared" ref="E12" si="0">D12*C12</f>
        <v>280.32000000000005</v>
      </c>
      <c r="F12" s="227"/>
    </row>
    <row r="13" spans="1:7" x14ac:dyDescent="0.25">
      <c r="A13" s="214"/>
      <c r="C13" s="212"/>
      <c r="E13" s="291"/>
    </row>
    <row r="14" spans="1:7" x14ac:dyDescent="0.25">
      <c r="B14" s="223" t="s">
        <v>435</v>
      </c>
      <c r="C14" s="265">
        <v>0.1</v>
      </c>
      <c r="D14" s="265">
        <f>C14*C3</f>
        <v>43.800000000000004</v>
      </c>
      <c r="E14" s="292">
        <f>D14*C14</f>
        <v>4.3800000000000008</v>
      </c>
      <c r="F14" s="227"/>
    </row>
    <row r="15" spans="1:7" x14ac:dyDescent="0.25">
      <c r="A15" s="214"/>
      <c r="C15" s="212"/>
      <c r="E15" s="291"/>
    </row>
    <row r="16" spans="1:7" x14ac:dyDescent="0.25">
      <c r="B16" s="223" t="s">
        <v>433</v>
      </c>
      <c r="C16" s="265">
        <v>0.3</v>
      </c>
      <c r="D16" s="265">
        <f>C16*C3</f>
        <v>131.4</v>
      </c>
      <c r="E16" s="292">
        <f>D16*C16</f>
        <v>39.42</v>
      </c>
      <c r="F16" s="227"/>
    </row>
    <row r="17" spans="1:7" x14ac:dyDescent="0.25">
      <c r="C17" s="228"/>
    </row>
    <row r="19" spans="1:7" x14ac:dyDescent="0.25">
      <c r="C19" s="215"/>
      <c r="D19" s="213"/>
      <c r="E19" s="231"/>
      <c r="F19" s="216"/>
    </row>
    <row r="20" spans="1:7" x14ac:dyDescent="0.25">
      <c r="A20" s="214" t="s">
        <v>455</v>
      </c>
      <c r="C20" s="212"/>
    </row>
    <row r="21" spans="1:7" x14ac:dyDescent="0.25">
      <c r="A21" s="244" t="str">
        <f>'Sample BOQ'!A64</f>
        <v>F152</v>
      </c>
      <c r="B21" s="250" t="str">
        <f>'Sample BOQ'!B64</f>
        <v>C25/30, 20mm aggregates</v>
      </c>
      <c r="C21" s="246">
        <f>'Sample BOQ'!C64</f>
        <v>2190</v>
      </c>
      <c r="D21" s="246" t="str">
        <f>'Sample BOQ'!D64</f>
        <v>m3</v>
      </c>
      <c r="E21" s="242"/>
      <c r="F21" s="242"/>
      <c r="G21" s="242"/>
    </row>
    <row r="23" spans="1:7" x14ac:dyDescent="0.25">
      <c r="B23" s="317" t="s">
        <v>408</v>
      </c>
    </row>
    <row r="24" spans="1:7" ht="21" x14ac:dyDescent="0.25">
      <c r="B24" s="291" t="s">
        <v>463</v>
      </c>
      <c r="C24" s="291" t="s">
        <v>462</v>
      </c>
    </row>
    <row r="25" spans="1:7" x14ac:dyDescent="0.25">
      <c r="B25" s="217"/>
    </row>
    <row r="26" spans="1:7" ht="21" x14ac:dyDescent="0.25">
      <c r="A26" s="214"/>
      <c r="B26" s="219" t="s">
        <v>409</v>
      </c>
      <c r="C26" s="220" t="s">
        <v>467</v>
      </c>
      <c r="D26" s="219" t="s">
        <v>452</v>
      </c>
      <c r="E26" s="290" t="s">
        <v>454</v>
      </c>
      <c r="F26" s="222"/>
    </row>
    <row r="27" spans="1:7" x14ac:dyDescent="0.25">
      <c r="A27" s="214"/>
      <c r="C27" s="212"/>
      <c r="E27" s="291"/>
    </row>
    <row r="28" spans="1:7" x14ac:dyDescent="0.25">
      <c r="B28" s="223" t="s">
        <v>430</v>
      </c>
      <c r="C28" s="265">
        <v>0.35</v>
      </c>
      <c r="D28" s="265">
        <f>C28*C21</f>
        <v>766.5</v>
      </c>
      <c r="E28" s="292">
        <f>D28/1.44</f>
        <v>532.29166666666674</v>
      </c>
      <c r="F28" s="227"/>
    </row>
    <row r="29" spans="1:7" x14ac:dyDescent="0.25">
      <c r="A29" s="214"/>
      <c r="C29" s="212"/>
      <c r="E29" s="291"/>
    </row>
    <row r="30" spans="1:7" x14ac:dyDescent="0.25">
      <c r="B30" s="223" t="s">
        <v>451</v>
      </c>
      <c r="C30" s="265">
        <v>0.8</v>
      </c>
      <c r="D30" s="265">
        <f>C30*C21</f>
        <v>1752</v>
      </c>
      <c r="E30" s="292">
        <f t="shared" ref="E30" si="1">D30*C30</f>
        <v>1401.6000000000001</v>
      </c>
      <c r="F30" s="227"/>
    </row>
    <row r="31" spans="1:7" x14ac:dyDescent="0.25">
      <c r="A31" s="214"/>
      <c r="C31" s="212"/>
      <c r="E31" s="291"/>
    </row>
    <row r="32" spans="1:7" x14ac:dyDescent="0.25">
      <c r="B32" s="223" t="s">
        <v>435</v>
      </c>
      <c r="C32" s="265">
        <v>0.1</v>
      </c>
      <c r="D32" s="265">
        <f>C32*C21</f>
        <v>219</v>
      </c>
      <c r="E32" s="292">
        <f>D32*C32</f>
        <v>21.900000000000002</v>
      </c>
      <c r="F32" s="227"/>
    </row>
    <row r="33" spans="1:7" x14ac:dyDescent="0.25">
      <c r="A33" s="214"/>
      <c r="C33" s="212"/>
      <c r="E33" s="291"/>
    </row>
    <row r="34" spans="1:7" x14ac:dyDescent="0.25">
      <c r="B34" s="223" t="s">
        <v>433</v>
      </c>
      <c r="C34" s="265">
        <v>0.3</v>
      </c>
      <c r="D34" s="265">
        <f>C34*C21</f>
        <v>657</v>
      </c>
      <c r="E34" s="292">
        <f>D34*C34</f>
        <v>197.1</v>
      </c>
      <c r="F34" s="227"/>
    </row>
    <row r="35" spans="1:7" x14ac:dyDescent="0.25">
      <c r="C35" s="228"/>
    </row>
    <row r="36" spans="1:7" x14ac:dyDescent="0.25">
      <c r="C36" s="228"/>
    </row>
    <row r="37" spans="1:7" x14ac:dyDescent="0.25">
      <c r="C37" s="228"/>
    </row>
    <row r="38" spans="1:7" x14ac:dyDescent="0.25">
      <c r="A38" s="214" t="s">
        <v>458</v>
      </c>
      <c r="C38" s="228"/>
    </row>
    <row r="39" spans="1:7" x14ac:dyDescent="0.25">
      <c r="A39" s="214"/>
      <c r="C39" s="228"/>
    </row>
    <row r="40" spans="1:7" x14ac:dyDescent="0.25">
      <c r="A40" s="214" t="str">
        <f>'CV-2'!A100</f>
        <v>R1</v>
      </c>
      <c r="B40" s="214" t="str">
        <f>'CV-2'!B100</f>
        <v>Unbounded Sub-base and base course</v>
      </c>
      <c r="C40" s="228"/>
    </row>
    <row r="41" spans="1:7" x14ac:dyDescent="0.25">
      <c r="C41" s="228"/>
    </row>
    <row r="42" spans="1:7" ht="54" x14ac:dyDescent="0.25">
      <c r="A42" s="244" t="str">
        <f>'CV-2'!A104</f>
        <v>R124</v>
      </c>
      <c r="B42" s="250" t="str">
        <f>'CV-2'!B104</f>
        <v>Granular base; crushed rock, Type 1 unbound mixture, depth 150mm, as BS EN 13285</v>
      </c>
      <c r="C42" s="246" t="str">
        <f>'CV-2'!C104</f>
        <v>m2</v>
      </c>
      <c r="D42" s="321">
        <f>'Sample BOQ'!C104</f>
        <v>64023</v>
      </c>
      <c r="E42" s="242"/>
      <c r="F42" s="242"/>
      <c r="G42" s="242"/>
    </row>
    <row r="43" spans="1:7" x14ac:dyDescent="0.25">
      <c r="C43" s="228"/>
    </row>
    <row r="44" spans="1:7" x14ac:dyDescent="0.25">
      <c r="B44" s="317" t="s">
        <v>408</v>
      </c>
    </row>
    <row r="45" spans="1:7" ht="21" x14ac:dyDescent="0.25">
      <c r="B45" s="291" t="s">
        <v>460</v>
      </c>
      <c r="C45" s="213" t="s">
        <v>461</v>
      </c>
    </row>
    <row r="46" spans="1:7" x14ac:dyDescent="0.25">
      <c r="B46" s="217"/>
    </row>
    <row r="47" spans="1:7" ht="21" x14ac:dyDescent="0.25">
      <c r="A47" s="214"/>
      <c r="B47" s="219" t="s">
        <v>409</v>
      </c>
      <c r="C47" s="220" t="s">
        <v>468</v>
      </c>
      <c r="D47" s="219" t="s">
        <v>452</v>
      </c>
      <c r="E47" s="290" t="s">
        <v>454</v>
      </c>
      <c r="F47" s="222"/>
    </row>
    <row r="48" spans="1:7" x14ac:dyDescent="0.25">
      <c r="A48" s="214"/>
      <c r="C48" s="212"/>
      <c r="E48" s="291"/>
    </row>
    <row r="49" spans="1:7" x14ac:dyDescent="0.25">
      <c r="B49" s="223" t="s">
        <v>436</v>
      </c>
      <c r="C49" s="265">
        <v>0.15</v>
      </c>
      <c r="D49" s="265">
        <f>C49*D42</f>
        <v>9603.4499999999989</v>
      </c>
      <c r="E49" s="292">
        <f>D49*2.3</f>
        <v>22087.934999999994</v>
      </c>
      <c r="F49" s="227"/>
    </row>
    <row r="50" spans="1:7" x14ac:dyDescent="0.25">
      <c r="A50" s="214"/>
      <c r="C50" s="212"/>
      <c r="E50" s="291"/>
    </row>
    <row r="51" spans="1:7" x14ac:dyDescent="0.25">
      <c r="A51" s="214"/>
      <c r="C51" s="212"/>
      <c r="E51" s="291"/>
    </row>
    <row r="52" spans="1:7" x14ac:dyDescent="0.25">
      <c r="A52" s="214" t="str">
        <f>'CV-2'!A106</f>
        <v>R3</v>
      </c>
      <c r="B52" s="214" t="str">
        <f>'CV-2'!B106</f>
        <v>Bituminous Bound pavements</v>
      </c>
      <c r="C52" s="212"/>
      <c r="E52" s="291"/>
    </row>
    <row r="53" spans="1:7" ht="36" x14ac:dyDescent="0.25">
      <c r="A53" s="244" t="str">
        <f>'CV-2'!A108</f>
        <v>R322</v>
      </c>
      <c r="B53" s="250" t="str">
        <f>'CV-2'!B108</f>
        <v>Hot rolled asphalt binder course, 60mm thick</v>
      </c>
      <c r="C53" s="246" t="str">
        <f>'CV-2'!C108</f>
        <v>m2</v>
      </c>
      <c r="D53" s="321">
        <f>'Sample BOQ'!C108</f>
        <v>47525</v>
      </c>
      <c r="E53" s="242"/>
      <c r="F53" s="242"/>
      <c r="G53" s="242"/>
    </row>
    <row r="54" spans="1:7" x14ac:dyDescent="0.25">
      <c r="C54" s="228"/>
    </row>
    <row r="55" spans="1:7" x14ac:dyDescent="0.25">
      <c r="B55" s="317" t="s">
        <v>408</v>
      </c>
    </row>
    <row r="56" spans="1:7" x14ac:dyDescent="0.25">
      <c r="B56" s="291" t="s">
        <v>434</v>
      </c>
      <c r="C56" s="318">
        <v>0.56000000000000005</v>
      </c>
    </row>
    <row r="57" spans="1:7" x14ac:dyDescent="0.25">
      <c r="B57" s="291" t="s">
        <v>433</v>
      </c>
      <c r="C57" s="318">
        <v>0.12</v>
      </c>
    </row>
    <row r="58" spans="1:7" x14ac:dyDescent="0.25">
      <c r="B58" s="291" t="s">
        <v>435</v>
      </c>
      <c r="C58" s="318">
        <v>0.27</v>
      </c>
    </row>
    <row r="59" spans="1:7" x14ac:dyDescent="0.25">
      <c r="B59" s="291" t="s">
        <v>459</v>
      </c>
      <c r="C59" s="318">
        <v>0.05</v>
      </c>
    </row>
    <row r="60" spans="1:7" ht="21" x14ac:dyDescent="0.25">
      <c r="B60" s="291" t="s">
        <v>460</v>
      </c>
      <c r="C60" s="318" t="s">
        <v>469</v>
      </c>
    </row>
    <row r="61" spans="1:7" x14ac:dyDescent="0.25">
      <c r="B61" s="217"/>
    </row>
    <row r="62" spans="1:7" ht="21" x14ac:dyDescent="0.25">
      <c r="A62" s="214"/>
      <c r="B62" s="219" t="s">
        <v>409</v>
      </c>
      <c r="C62" s="220" t="s">
        <v>465</v>
      </c>
      <c r="D62" s="220" t="s">
        <v>453</v>
      </c>
      <c r="E62" s="290" t="s">
        <v>466</v>
      </c>
      <c r="F62" s="222"/>
    </row>
    <row r="63" spans="1:7" x14ac:dyDescent="0.25">
      <c r="A63" s="214"/>
    </row>
    <row r="64" spans="1:7" x14ac:dyDescent="0.25">
      <c r="B64" s="223" t="s">
        <v>434</v>
      </c>
      <c r="C64" s="224">
        <f>$D$53*C56</f>
        <v>26614.000000000004</v>
      </c>
      <c r="D64" s="225">
        <f>C64*0.06</f>
        <v>1596.8400000000001</v>
      </c>
      <c r="E64" s="292">
        <f>D64*2.35</f>
        <v>3752.5740000000005</v>
      </c>
      <c r="F64" s="227"/>
    </row>
    <row r="65" spans="1:7" x14ac:dyDescent="0.25">
      <c r="A65" s="214"/>
    </row>
    <row r="66" spans="1:7" x14ac:dyDescent="0.25">
      <c r="B66" s="223" t="s">
        <v>433</v>
      </c>
      <c r="C66" s="224">
        <f t="shared" ref="C66" si="2">$D$53*C57</f>
        <v>5703</v>
      </c>
      <c r="D66" s="225">
        <f t="shared" ref="D66:D70" si="3">C66*0.06</f>
        <v>342.18</v>
      </c>
      <c r="E66" s="292">
        <f t="shared" ref="E66:E70" si="4">D66*2.35</f>
        <v>804.12300000000005</v>
      </c>
      <c r="F66" s="227"/>
    </row>
    <row r="67" spans="1:7" x14ac:dyDescent="0.25">
      <c r="A67" s="214"/>
    </row>
    <row r="68" spans="1:7" x14ac:dyDescent="0.25">
      <c r="B68" s="223" t="s">
        <v>435</v>
      </c>
      <c r="C68" s="224">
        <f>$D$53*C58</f>
        <v>12831.75</v>
      </c>
      <c r="D68" s="225">
        <f t="shared" si="3"/>
        <v>769.90499999999997</v>
      </c>
      <c r="E68" s="292">
        <f t="shared" si="4"/>
        <v>1809.27675</v>
      </c>
      <c r="F68" s="227"/>
    </row>
    <row r="69" spans="1:7" x14ac:dyDescent="0.25">
      <c r="A69" s="214"/>
    </row>
    <row r="70" spans="1:7" x14ac:dyDescent="0.25">
      <c r="B70" s="223" t="s">
        <v>459</v>
      </c>
      <c r="C70" s="224">
        <f>$D$53*C59</f>
        <v>2376.25</v>
      </c>
      <c r="D70" s="225">
        <f t="shared" si="3"/>
        <v>142.57499999999999</v>
      </c>
      <c r="E70" s="292">
        <f t="shared" si="4"/>
        <v>335.05124999999998</v>
      </c>
      <c r="F70" s="227"/>
    </row>
    <row r="71" spans="1:7" x14ac:dyDescent="0.25">
      <c r="C71" s="228"/>
    </row>
    <row r="72" spans="1:7" x14ac:dyDescent="0.25">
      <c r="C72" s="228"/>
    </row>
    <row r="74" spans="1:7" ht="36" x14ac:dyDescent="0.25">
      <c r="A74" s="244" t="str">
        <f>'CV-2'!A110</f>
        <v>R352</v>
      </c>
      <c r="B74" s="250" t="str">
        <f>'CV-2'!B110</f>
        <v>Hot rolled asphalt wearing course, 40mm thick</v>
      </c>
      <c r="C74" s="246" t="str">
        <f>'CV-2'!C110</f>
        <v>m2</v>
      </c>
      <c r="D74" s="321">
        <f>'Sample BOQ'!C110</f>
        <v>62125</v>
      </c>
      <c r="E74" s="242"/>
      <c r="F74" s="242"/>
      <c r="G74" s="242"/>
    </row>
    <row r="76" spans="1:7" x14ac:dyDescent="0.25">
      <c r="B76" s="317" t="s">
        <v>408</v>
      </c>
    </row>
    <row r="77" spans="1:7" x14ac:dyDescent="0.25">
      <c r="B77" s="291" t="s">
        <v>434</v>
      </c>
      <c r="C77" s="318">
        <v>0.45</v>
      </c>
    </row>
    <row r="78" spans="1:7" x14ac:dyDescent="0.25">
      <c r="B78" s="291" t="s">
        <v>433</v>
      </c>
      <c r="C78" s="318">
        <v>0.05</v>
      </c>
    </row>
    <row r="79" spans="1:7" x14ac:dyDescent="0.25">
      <c r="B79" s="291" t="s">
        <v>435</v>
      </c>
      <c r="C79" s="318">
        <v>0.43</v>
      </c>
    </row>
    <row r="80" spans="1:7" x14ac:dyDescent="0.25">
      <c r="B80" s="291" t="s">
        <v>459</v>
      </c>
      <c r="C80" s="318">
        <v>7.0000000000000007E-2</v>
      </c>
    </row>
    <row r="81" spans="1:7" ht="21" x14ac:dyDescent="0.25">
      <c r="B81" s="291" t="s">
        <v>460</v>
      </c>
      <c r="C81" s="318" t="s">
        <v>469</v>
      </c>
    </row>
    <row r="82" spans="1:7" x14ac:dyDescent="0.25">
      <c r="B82" s="217"/>
    </row>
    <row r="83" spans="1:7" ht="21" x14ac:dyDescent="0.25">
      <c r="A83" s="214"/>
      <c r="B83" s="219" t="s">
        <v>409</v>
      </c>
      <c r="C83" s="220" t="s">
        <v>465</v>
      </c>
      <c r="D83" s="220" t="s">
        <v>453</v>
      </c>
      <c r="E83" s="290" t="s">
        <v>466</v>
      </c>
      <c r="F83" s="222"/>
    </row>
    <row r="84" spans="1:7" x14ac:dyDescent="0.25">
      <c r="A84" s="214"/>
    </row>
    <row r="85" spans="1:7" ht="25.5" customHeight="1" x14ac:dyDescent="0.25">
      <c r="B85" s="223" t="s">
        <v>434</v>
      </c>
      <c r="C85" s="224">
        <f>$D$74*C77</f>
        <v>27956.25</v>
      </c>
      <c r="D85" s="225">
        <f>C85*0.04</f>
        <v>1118.25</v>
      </c>
      <c r="E85" s="292">
        <f>D85*2.35</f>
        <v>2627.8875000000003</v>
      </c>
      <c r="F85" s="227"/>
    </row>
    <row r="86" spans="1:7" x14ac:dyDescent="0.25">
      <c r="A86" s="214"/>
    </row>
    <row r="87" spans="1:7" ht="25.5" customHeight="1" x14ac:dyDescent="0.25">
      <c r="B87" s="223" t="s">
        <v>433</v>
      </c>
      <c r="C87" s="224">
        <f t="shared" ref="C87" si="5">$D$74*C78</f>
        <v>3106.25</v>
      </c>
      <c r="D87" s="225">
        <f t="shared" ref="D87:D91" si="6">C87*0.04</f>
        <v>124.25</v>
      </c>
      <c r="E87" s="292">
        <f t="shared" ref="E87:E91" si="7">D87*2.35</f>
        <v>291.98750000000001</v>
      </c>
      <c r="F87" s="227"/>
    </row>
    <row r="88" spans="1:7" x14ac:dyDescent="0.25">
      <c r="A88" s="214"/>
    </row>
    <row r="89" spans="1:7" ht="25.5" customHeight="1" x14ac:dyDescent="0.25">
      <c r="B89" s="223" t="s">
        <v>435</v>
      </c>
      <c r="C89" s="224">
        <f>$D$74*C79</f>
        <v>26713.75</v>
      </c>
      <c r="D89" s="225">
        <f t="shared" si="6"/>
        <v>1068.55</v>
      </c>
      <c r="E89" s="292">
        <f t="shared" si="7"/>
        <v>2511.0925000000002</v>
      </c>
      <c r="F89" s="227"/>
    </row>
    <row r="90" spans="1:7" x14ac:dyDescent="0.25">
      <c r="A90" s="214"/>
    </row>
    <row r="91" spans="1:7" ht="25.5" customHeight="1" x14ac:dyDescent="0.25">
      <c r="B91" s="223" t="s">
        <v>459</v>
      </c>
      <c r="C91" s="224">
        <f>$D$74*C80</f>
        <v>4348.75</v>
      </c>
      <c r="D91" s="225">
        <f t="shared" si="6"/>
        <v>173.95000000000002</v>
      </c>
      <c r="E91" s="292">
        <f t="shared" si="7"/>
        <v>408.78250000000003</v>
      </c>
      <c r="F91" s="227"/>
    </row>
    <row r="92" spans="1:7" x14ac:dyDescent="0.25">
      <c r="C92" s="228"/>
    </row>
    <row r="95" spans="1:7" ht="36" x14ac:dyDescent="0.25">
      <c r="A95" s="244" t="str">
        <f>Table4[[#This Row],[CODE]]</f>
        <v>G52*</v>
      </c>
      <c r="B95" s="250" t="str">
        <f>Table4[[#This Row],[DESCRIPTION]]</f>
        <v>Deformed high yield steel bars to BS 4449, diameter 10-32mm in structure</v>
      </c>
      <c r="C95" s="246" t="str">
        <f>Table4[[#This Row],[UNIT]]</f>
        <v>t</v>
      </c>
      <c r="D95" s="246">
        <f>'Sample BOQ'!C95</f>
        <v>69.819999999999993</v>
      </c>
      <c r="E95" s="242"/>
      <c r="F95" s="242"/>
      <c r="G95" s="242"/>
    </row>
    <row r="97" spans="1:6" x14ac:dyDescent="0.25">
      <c r="B97" s="317" t="s">
        <v>408</v>
      </c>
    </row>
    <row r="98" spans="1:6" x14ac:dyDescent="0.25">
      <c r="B98" s="217"/>
    </row>
    <row r="99" spans="1:6" x14ac:dyDescent="0.25">
      <c r="A99" s="214"/>
      <c r="B99" s="219" t="s">
        <v>409</v>
      </c>
      <c r="C99" s="220" t="s">
        <v>466</v>
      </c>
      <c r="D99" s="220" t="s">
        <v>466</v>
      </c>
      <c r="E99" s="290" t="s">
        <v>466</v>
      </c>
      <c r="F99" s="222"/>
    </row>
    <row r="100" spans="1:6" x14ac:dyDescent="0.25">
      <c r="A100" s="214"/>
    </row>
    <row r="101" spans="1:6" ht="25.5" customHeight="1" x14ac:dyDescent="0.25">
      <c r="B101" s="223" t="s">
        <v>81</v>
      </c>
      <c r="C101" s="224">
        <f>D95</f>
        <v>69.819999999999993</v>
      </c>
      <c r="D101" s="345">
        <f>C101</f>
        <v>69.819999999999993</v>
      </c>
      <c r="E101" s="292">
        <f>D101</f>
        <v>69.819999999999993</v>
      </c>
      <c r="F101" s="320"/>
    </row>
    <row r="102" spans="1:6" x14ac:dyDescent="0.25">
      <c r="A102" s="214"/>
    </row>
    <row r="105" spans="1:6" ht="24.75" customHeight="1" x14ac:dyDescent="0.25">
      <c r="B105" s="214" t="s">
        <v>470</v>
      </c>
    </row>
    <row r="106" spans="1:6" ht="24.75" customHeight="1" x14ac:dyDescent="0.25">
      <c r="A106" s="319">
        <v>1</v>
      </c>
      <c r="B106" s="235" t="s">
        <v>430</v>
      </c>
      <c r="C106" s="236"/>
      <c r="D106" s="226"/>
      <c r="E106" s="320">
        <f>E10+E28</f>
        <v>577.91666666666674</v>
      </c>
      <c r="F106" s="212" t="s">
        <v>471</v>
      </c>
    </row>
    <row r="107" spans="1:6" ht="24.75" customHeight="1" x14ac:dyDescent="0.25">
      <c r="A107" s="319">
        <v>2</v>
      </c>
      <c r="B107" s="235" t="s">
        <v>433</v>
      </c>
      <c r="C107" s="236"/>
      <c r="D107" s="226"/>
      <c r="E107" s="320">
        <f>E16+E34+E66+E87</f>
        <v>1332.6305</v>
      </c>
      <c r="F107" s="212" t="s">
        <v>471</v>
      </c>
    </row>
    <row r="108" spans="1:6" ht="24.75" customHeight="1" x14ac:dyDescent="0.25">
      <c r="A108" s="319">
        <v>3</v>
      </c>
      <c r="B108" s="235" t="s">
        <v>434</v>
      </c>
      <c r="C108" s="236"/>
      <c r="D108" s="226"/>
      <c r="E108" s="320">
        <f>E12+E30+E64+E85</f>
        <v>8062.3815000000013</v>
      </c>
      <c r="F108" s="212" t="s">
        <v>471</v>
      </c>
    </row>
    <row r="109" spans="1:6" ht="24.75" customHeight="1" x14ac:dyDescent="0.25">
      <c r="A109" s="319">
        <v>4</v>
      </c>
      <c r="B109" s="235" t="s">
        <v>435</v>
      </c>
      <c r="C109" s="236"/>
      <c r="D109" s="226"/>
      <c r="E109" s="320">
        <f>E14+E32+E68+E89</f>
        <v>4346.6492500000004</v>
      </c>
      <c r="F109" s="212" t="s">
        <v>471</v>
      </c>
    </row>
    <row r="110" spans="1:6" ht="24.75" customHeight="1" x14ac:dyDescent="0.25">
      <c r="A110" s="319">
        <v>5</v>
      </c>
      <c r="B110" s="235" t="s">
        <v>436</v>
      </c>
      <c r="C110" s="236"/>
      <c r="D110" s="226"/>
      <c r="E110" s="320">
        <f>E49</f>
        <v>22087.934999999994</v>
      </c>
      <c r="F110" s="212" t="s">
        <v>471</v>
      </c>
    </row>
    <row r="111" spans="1:6" ht="24.75" customHeight="1" x14ac:dyDescent="0.25">
      <c r="A111" s="319">
        <v>6</v>
      </c>
      <c r="B111" s="235" t="s">
        <v>81</v>
      </c>
      <c r="C111" s="236"/>
      <c r="D111" s="226"/>
      <c r="E111" s="320">
        <f>E101</f>
        <v>69.819999999999993</v>
      </c>
      <c r="F111" s="212" t="s">
        <v>471</v>
      </c>
    </row>
    <row r="112" spans="1:6" ht="24.75" customHeight="1" x14ac:dyDescent="0.25">
      <c r="A112" s="319">
        <v>7</v>
      </c>
      <c r="B112" s="235" t="s">
        <v>459</v>
      </c>
      <c r="C112" s="236"/>
      <c r="D112" s="226"/>
      <c r="E112" s="320">
        <f>E70+E91</f>
        <v>743.83375000000001</v>
      </c>
      <c r="F112" s="212" t="s">
        <v>471</v>
      </c>
    </row>
  </sheetData>
  <pageMargins left="0.7" right="0.7" top="0.75" bottom="0.75" header="0.3" footer="0.3"/>
  <pageSetup scale="67" orientation="portrait" horizontalDpi="1200" verticalDpi="1200" r:id="rId1"/>
  <headerFooter>
    <oddHeader>&amp;C&amp;"-,Bold"&amp;12DIESEL CONSUMPTION CALCULATION</oddHeader>
    <oddFooter>&amp;RPage &amp;P of 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C498B-08DA-44C0-9593-5B33C829C3E1}">
  <dimension ref="A2:G203"/>
  <sheetViews>
    <sheetView showGridLines="0" view="pageBreakPreview" zoomScaleNormal="100" zoomScaleSheetLayoutView="100" workbookViewId="0">
      <selection activeCell="D8" sqref="D8"/>
    </sheetView>
  </sheetViews>
  <sheetFormatPr defaultRowHeight="18" x14ac:dyDescent="0.25"/>
  <cols>
    <col min="1" max="1" width="8.42578125" style="212" customWidth="1"/>
    <col min="2" max="2" width="48.85546875" style="212" customWidth="1"/>
    <col min="3" max="3" width="21.140625" style="213" bestFit="1" customWidth="1"/>
    <col min="4" max="4" width="13.140625" style="212" customWidth="1"/>
    <col min="5" max="5" width="14.140625" style="212" customWidth="1"/>
    <col min="6" max="6" width="20.42578125" style="212" bestFit="1" customWidth="1"/>
    <col min="7" max="16384" width="9.140625" style="212"/>
  </cols>
  <sheetData>
    <row r="2" spans="1:7" x14ac:dyDescent="0.25">
      <c r="A2" s="214" t="s">
        <v>375</v>
      </c>
      <c r="C2" s="212"/>
    </row>
    <row r="3" spans="1:7" ht="72" x14ac:dyDescent="0.25">
      <c r="A3" s="244" t="str">
        <f>'Sample BOQ'!A21</f>
        <v>E220</v>
      </c>
      <c r="B3" s="250" t="str">
        <f>'Sample BOQ'!B21</f>
        <v>Materials other than topsoil, rock or artificial hard hard material, commencing surface underside of excavated surface</v>
      </c>
      <c r="C3" s="246">
        <f>'Sample BOQ'!C21</f>
        <v>7592</v>
      </c>
      <c r="D3" s="251" t="str">
        <f>'Sample BOQ'!D21</f>
        <v>m3</v>
      </c>
      <c r="E3" s="242"/>
      <c r="F3" s="242"/>
      <c r="G3" s="242"/>
    </row>
    <row r="5" spans="1:7" x14ac:dyDescent="0.25">
      <c r="B5" s="217" t="s">
        <v>343</v>
      </c>
    </row>
    <row r="6" spans="1:7" x14ac:dyDescent="0.25">
      <c r="B6" s="217"/>
    </row>
    <row r="7" spans="1:7" x14ac:dyDescent="0.25">
      <c r="B7" s="212" t="s">
        <v>344</v>
      </c>
      <c r="D7" s="212">
        <v>7</v>
      </c>
      <c r="E7" s="212" t="s">
        <v>345</v>
      </c>
    </row>
    <row r="8" spans="1:7" x14ac:dyDescent="0.25">
      <c r="B8" s="212" t="s">
        <v>346</v>
      </c>
      <c r="D8" s="212">
        <v>15</v>
      </c>
      <c r="E8" s="212" t="s">
        <v>347</v>
      </c>
    </row>
    <row r="9" spans="1:7" ht="21" x14ac:dyDescent="0.25">
      <c r="B9" s="212" t="s">
        <v>348</v>
      </c>
      <c r="D9" s="218">
        <v>300</v>
      </c>
      <c r="E9" s="212" t="s">
        <v>366</v>
      </c>
    </row>
    <row r="11" spans="1:7" x14ac:dyDescent="0.25">
      <c r="A11" s="214"/>
      <c r="B11" s="219" t="s">
        <v>349</v>
      </c>
      <c r="C11" s="220" t="s">
        <v>350</v>
      </c>
      <c r="D11" s="219" t="s">
        <v>351</v>
      </c>
      <c r="E11" s="221" t="s">
        <v>376</v>
      </c>
      <c r="F11" s="222"/>
    </row>
    <row r="12" spans="1:7" x14ac:dyDescent="0.25">
      <c r="A12" s="214"/>
    </row>
    <row r="13" spans="1:7" x14ac:dyDescent="0.25">
      <c r="B13" s="223" t="s">
        <v>353</v>
      </c>
      <c r="C13" s="224">
        <v>3</v>
      </c>
      <c r="D13" s="225">
        <v>14</v>
      </c>
      <c r="E13" s="226">
        <f>D13*C13*D$7</f>
        <v>294</v>
      </c>
      <c r="F13" s="227"/>
    </row>
    <row r="14" spans="1:7" x14ac:dyDescent="0.25">
      <c r="B14" s="223" t="s">
        <v>354</v>
      </c>
      <c r="C14" s="224">
        <v>1</v>
      </c>
      <c r="D14" s="225">
        <v>20</v>
      </c>
      <c r="E14" s="226">
        <f>D14*C14*D$7</f>
        <v>140</v>
      </c>
      <c r="F14" s="227"/>
    </row>
    <row r="15" spans="1:7" x14ac:dyDescent="0.25">
      <c r="B15" s="223" t="s">
        <v>355</v>
      </c>
      <c r="C15" s="224">
        <v>1</v>
      </c>
      <c r="D15" s="225">
        <v>20</v>
      </c>
      <c r="E15" s="226">
        <f>D15*C15*D$7</f>
        <v>140</v>
      </c>
      <c r="F15" s="227"/>
    </row>
    <row r="16" spans="1:7" ht="21" x14ac:dyDescent="0.25">
      <c r="C16" s="228"/>
      <c r="E16" s="229">
        <f>SUM(E13:E15)</f>
        <v>574</v>
      </c>
      <c r="F16" s="230" t="s">
        <v>372</v>
      </c>
    </row>
    <row r="18" spans="1:7" ht="21" x14ac:dyDescent="0.25">
      <c r="B18" s="212" t="s">
        <v>369</v>
      </c>
      <c r="C18" s="215">
        <f>E16</f>
        <v>574</v>
      </c>
      <c r="D18" s="213" t="s">
        <v>337</v>
      </c>
      <c r="E18" s="231">
        <f>D9</f>
        <v>300</v>
      </c>
      <c r="F18" s="216">
        <f>C18/E18</f>
        <v>1.9133333333333333</v>
      </c>
      <c r="G18" s="212" t="s">
        <v>370</v>
      </c>
    </row>
    <row r="19" spans="1:7" x14ac:dyDescent="0.25">
      <c r="C19" s="215"/>
      <c r="D19" s="213"/>
      <c r="E19" s="231"/>
      <c r="F19" s="216"/>
    </row>
    <row r="20" spans="1:7" x14ac:dyDescent="0.25">
      <c r="B20" s="212" t="s">
        <v>356</v>
      </c>
      <c r="C20" s="215">
        <f>C3</f>
        <v>7592</v>
      </c>
      <c r="D20" s="213" t="s">
        <v>357</v>
      </c>
      <c r="E20" s="232">
        <f>F18</f>
        <v>1.9133333333333333</v>
      </c>
      <c r="F20" s="233">
        <f>E20*C20</f>
        <v>14526.026666666667</v>
      </c>
      <c r="G20" s="234" t="s">
        <v>358</v>
      </c>
    </row>
    <row r="21" spans="1:7" x14ac:dyDescent="0.25">
      <c r="C21" s="215"/>
      <c r="D21" s="213"/>
      <c r="E21" s="231"/>
      <c r="F21" s="216"/>
    </row>
    <row r="23" spans="1:7" x14ac:dyDescent="0.25">
      <c r="A23" s="214" t="s">
        <v>377</v>
      </c>
      <c r="C23" s="212"/>
    </row>
    <row r="24" spans="1:7" x14ac:dyDescent="0.25">
      <c r="A24" s="244" t="str">
        <f>'Sample BOQ'!A23</f>
        <v>E230</v>
      </c>
      <c r="B24" s="250" t="str">
        <f>'Sample BOQ'!B23</f>
        <v xml:space="preserve">Rock </v>
      </c>
      <c r="C24" s="246">
        <f>'Sample BOQ'!C23</f>
        <v>2</v>
      </c>
      <c r="D24" s="251" t="str">
        <f>'Sample BOQ'!D23</f>
        <v>m3</v>
      </c>
      <c r="E24" s="242"/>
      <c r="F24" s="242"/>
      <c r="G24" s="242"/>
    </row>
    <row r="26" spans="1:7" x14ac:dyDescent="0.25">
      <c r="B26" s="217" t="s">
        <v>343</v>
      </c>
    </row>
    <row r="27" spans="1:7" x14ac:dyDescent="0.25">
      <c r="B27" s="217"/>
    </row>
    <row r="28" spans="1:7" x14ac:dyDescent="0.25">
      <c r="B28" s="212" t="s">
        <v>344</v>
      </c>
      <c r="D28" s="212">
        <v>7</v>
      </c>
      <c r="E28" s="212" t="s">
        <v>345</v>
      </c>
    </row>
    <row r="29" spans="1:7" ht="21" x14ac:dyDescent="0.25">
      <c r="B29" s="212" t="s">
        <v>348</v>
      </c>
      <c r="D29" s="218">
        <v>50</v>
      </c>
      <c r="E29" s="212" t="s">
        <v>366</v>
      </c>
    </row>
    <row r="31" spans="1:7" x14ac:dyDescent="0.25">
      <c r="A31" s="214"/>
      <c r="B31" s="219" t="s">
        <v>349</v>
      </c>
      <c r="C31" s="220" t="s">
        <v>350</v>
      </c>
      <c r="D31" s="219" t="s">
        <v>351</v>
      </c>
      <c r="E31" s="221" t="s">
        <v>376</v>
      </c>
      <c r="F31" s="222"/>
    </row>
    <row r="32" spans="1:7" x14ac:dyDescent="0.25">
      <c r="A32" s="214"/>
    </row>
    <row r="33" spans="1:7" x14ac:dyDescent="0.25">
      <c r="B33" s="223" t="s">
        <v>353</v>
      </c>
      <c r="C33" s="224">
        <v>1</v>
      </c>
      <c r="D33" s="225">
        <v>14</v>
      </c>
      <c r="E33" s="226">
        <f>D33*C33*D$7</f>
        <v>98</v>
      </c>
      <c r="F33" s="227"/>
    </row>
    <row r="34" spans="1:7" x14ac:dyDescent="0.25">
      <c r="B34" s="223" t="s">
        <v>354</v>
      </c>
      <c r="C34" s="224">
        <v>1</v>
      </c>
      <c r="D34" s="225">
        <v>20</v>
      </c>
      <c r="E34" s="226">
        <f>D34*C34*D$7</f>
        <v>140</v>
      </c>
      <c r="F34" s="227"/>
    </row>
    <row r="35" spans="1:7" x14ac:dyDescent="0.25">
      <c r="B35" s="223" t="s">
        <v>355</v>
      </c>
      <c r="C35" s="224">
        <v>1</v>
      </c>
      <c r="D35" s="225">
        <v>20</v>
      </c>
      <c r="E35" s="226">
        <f>D35*C35*D$7</f>
        <v>140</v>
      </c>
      <c r="F35" s="227"/>
    </row>
    <row r="36" spans="1:7" ht="21" x14ac:dyDescent="0.25">
      <c r="C36" s="228"/>
      <c r="E36" s="229">
        <f>SUM(E33:E35)</f>
        <v>378</v>
      </c>
      <c r="F36" s="230" t="s">
        <v>378</v>
      </c>
    </row>
    <row r="38" spans="1:7" ht="21" x14ac:dyDescent="0.25">
      <c r="B38" s="212" t="s">
        <v>369</v>
      </c>
      <c r="C38" s="215">
        <f>E36</f>
        <v>378</v>
      </c>
      <c r="D38" s="213" t="s">
        <v>337</v>
      </c>
      <c r="E38" s="231">
        <f>D29</f>
        <v>50</v>
      </c>
      <c r="F38" s="216">
        <f>C38/E38</f>
        <v>7.56</v>
      </c>
      <c r="G38" s="212" t="s">
        <v>370</v>
      </c>
    </row>
    <row r="39" spans="1:7" x14ac:dyDescent="0.25">
      <c r="C39" s="215"/>
      <c r="D39" s="213"/>
      <c r="E39" s="231"/>
      <c r="F39" s="216"/>
    </row>
    <row r="40" spans="1:7" x14ac:dyDescent="0.25">
      <c r="B40" s="212" t="s">
        <v>356</v>
      </c>
      <c r="C40" s="215">
        <f>C24</f>
        <v>2</v>
      </c>
      <c r="D40" s="213" t="s">
        <v>357</v>
      </c>
      <c r="E40" s="232">
        <f>F38</f>
        <v>7.56</v>
      </c>
      <c r="F40" s="233">
        <f>E40*C40</f>
        <v>15.12</v>
      </c>
      <c r="G40" s="234" t="s">
        <v>358</v>
      </c>
    </row>
    <row r="41" spans="1:7" x14ac:dyDescent="0.25">
      <c r="C41" s="215"/>
      <c r="D41" s="213"/>
      <c r="E41" s="231"/>
      <c r="F41" s="216"/>
    </row>
    <row r="42" spans="1:7" x14ac:dyDescent="0.25">
      <c r="C42" s="215"/>
      <c r="D42" s="213"/>
      <c r="E42" s="231"/>
      <c r="F42" s="216"/>
    </row>
    <row r="43" spans="1:7" x14ac:dyDescent="0.25">
      <c r="A43" s="214" t="s">
        <v>379</v>
      </c>
      <c r="C43" s="212"/>
    </row>
    <row r="44" spans="1:7" x14ac:dyDescent="0.25">
      <c r="A44" s="244" t="str">
        <f>'Sample BOQ'!A25</f>
        <v>E323</v>
      </c>
      <c r="B44" s="244" t="str">
        <f>'Sample BOQ'!B25</f>
        <v>Excavation for foundation, drains, 0.5-1m</v>
      </c>
      <c r="C44" s="244">
        <f>'Sample BOQ'!C25</f>
        <v>3687</v>
      </c>
      <c r="D44" s="244" t="str">
        <f>'Sample BOQ'!D25</f>
        <v>m3</v>
      </c>
      <c r="E44" s="242"/>
      <c r="F44" s="242"/>
      <c r="G44" s="242"/>
    </row>
    <row r="46" spans="1:7" x14ac:dyDescent="0.25">
      <c r="B46" s="217" t="s">
        <v>343</v>
      </c>
    </row>
    <row r="47" spans="1:7" x14ac:dyDescent="0.25">
      <c r="B47" s="217"/>
    </row>
    <row r="48" spans="1:7" x14ac:dyDescent="0.25">
      <c r="B48" s="212" t="s">
        <v>344</v>
      </c>
      <c r="D48" s="212">
        <v>7</v>
      </c>
      <c r="E48" s="212" t="s">
        <v>345</v>
      </c>
    </row>
    <row r="49" spans="1:7" ht="21" x14ac:dyDescent="0.25">
      <c r="B49" s="212" t="s">
        <v>348</v>
      </c>
      <c r="D49" s="218">
        <v>300</v>
      </c>
      <c r="E49" s="212" t="s">
        <v>366</v>
      </c>
    </row>
    <row r="51" spans="1:7" x14ac:dyDescent="0.25">
      <c r="A51" s="214"/>
      <c r="B51" s="219" t="s">
        <v>349</v>
      </c>
      <c r="C51" s="220" t="s">
        <v>350</v>
      </c>
      <c r="D51" s="219" t="s">
        <v>351</v>
      </c>
      <c r="E51" s="221" t="s">
        <v>376</v>
      </c>
      <c r="F51" s="222"/>
    </row>
    <row r="52" spans="1:7" x14ac:dyDescent="0.25">
      <c r="A52" s="214"/>
    </row>
    <row r="53" spans="1:7" x14ac:dyDescent="0.25">
      <c r="B53" s="223" t="s">
        <v>353</v>
      </c>
      <c r="C53" s="224">
        <v>1</v>
      </c>
      <c r="D53" s="225">
        <v>14</v>
      </c>
      <c r="E53" s="226">
        <f>D53*C53*D$7</f>
        <v>98</v>
      </c>
      <c r="F53" s="227"/>
    </row>
    <row r="54" spans="1:7" x14ac:dyDescent="0.25">
      <c r="B54" s="223" t="s">
        <v>354</v>
      </c>
      <c r="C54" s="224">
        <v>1</v>
      </c>
      <c r="D54" s="225">
        <v>20</v>
      </c>
      <c r="E54" s="226">
        <f>D54*C54*D$7</f>
        <v>140</v>
      </c>
      <c r="F54" s="227"/>
    </row>
    <row r="55" spans="1:7" x14ac:dyDescent="0.25">
      <c r="B55" s="223" t="s">
        <v>355</v>
      </c>
      <c r="C55" s="224">
        <v>1</v>
      </c>
      <c r="D55" s="225">
        <v>20</v>
      </c>
      <c r="E55" s="226">
        <f>D55*C55*D$7</f>
        <v>140</v>
      </c>
      <c r="F55" s="227"/>
    </row>
    <row r="56" spans="1:7" ht="21" x14ac:dyDescent="0.25">
      <c r="C56" s="228"/>
      <c r="E56" s="229">
        <f>SUM(E53:E55)</f>
        <v>378</v>
      </c>
      <c r="F56" s="230" t="s">
        <v>372</v>
      </c>
    </row>
    <row r="58" spans="1:7" ht="21" x14ac:dyDescent="0.25">
      <c r="B58" s="212" t="s">
        <v>369</v>
      </c>
      <c r="C58" s="215">
        <f>E56</f>
        <v>378</v>
      </c>
      <c r="D58" s="213" t="s">
        <v>337</v>
      </c>
      <c r="E58" s="231">
        <f>D49</f>
        <v>300</v>
      </c>
      <c r="F58" s="216">
        <f>C58/E58</f>
        <v>1.26</v>
      </c>
      <c r="G58" s="212" t="s">
        <v>370</v>
      </c>
    </row>
    <row r="59" spans="1:7" x14ac:dyDescent="0.25">
      <c r="C59" s="215"/>
      <c r="D59" s="213"/>
      <c r="E59" s="231"/>
      <c r="F59" s="216"/>
    </row>
    <row r="60" spans="1:7" x14ac:dyDescent="0.25">
      <c r="B60" s="212" t="s">
        <v>356</v>
      </c>
      <c r="C60" s="215">
        <f>C44</f>
        <v>3687</v>
      </c>
      <c r="D60" s="213" t="s">
        <v>357</v>
      </c>
      <c r="E60" s="232">
        <f>F58</f>
        <v>1.26</v>
      </c>
      <c r="F60" s="233">
        <f>E60*C60</f>
        <v>4645.62</v>
      </c>
      <c r="G60" s="234" t="s">
        <v>358</v>
      </c>
    </row>
    <row r="61" spans="1:7" x14ac:dyDescent="0.25">
      <c r="C61" s="215"/>
      <c r="D61" s="213"/>
      <c r="E61" s="231"/>
      <c r="F61" s="216"/>
    </row>
    <row r="62" spans="1:7" x14ac:dyDescent="0.25">
      <c r="C62" s="215"/>
      <c r="D62" s="213"/>
      <c r="E62" s="231"/>
      <c r="F62" s="216"/>
    </row>
    <row r="63" spans="1:7" x14ac:dyDescent="0.25">
      <c r="A63" s="214" t="s">
        <v>380</v>
      </c>
      <c r="C63" s="212"/>
    </row>
    <row r="64" spans="1:7" s="214" customFormat="1" x14ac:dyDescent="0.25">
      <c r="A64" s="246" t="str">
        <f>'Sample BOQ'!A29</f>
        <v>E512</v>
      </c>
      <c r="B64" s="346" t="str">
        <f>'Sample BOQ'!B29</f>
        <v>Trimming of excavated surfaces</v>
      </c>
      <c r="C64" s="346">
        <f>'Sample BOQ'!C29</f>
        <v>7373</v>
      </c>
      <c r="D64" s="346" t="str">
        <f>'Sample BOQ'!D29</f>
        <v>m2</v>
      </c>
      <c r="E64" s="242"/>
      <c r="F64" s="242"/>
      <c r="G64" s="241"/>
    </row>
    <row r="66" spans="1:7" x14ac:dyDescent="0.25">
      <c r="B66" s="217" t="s">
        <v>343</v>
      </c>
    </row>
    <row r="67" spans="1:7" ht="21" x14ac:dyDescent="0.25">
      <c r="B67" s="212" t="s">
        <v>348</v>
      </c>
      <c r="D67" s="218">
        <v>500</v>
      </c>
      <c r="E67" s="212" t="s">
        <v>371</v>
      </c>
    </row>
    <row r="69" spans="1:7" x14ac:dyDescent="0.25">
      <c r="A69" s="214"/>
      <c r="B69" s="219" t="s">
        <v>349</v>
      </c>
      <c r="C69" s="220" t="s">
        <v>350</v>
      </c>
      <c r="D69" s="219" t="s">
        <v>351</v>
      </c>
      <c r="E69" s="221" t="s">
        <v>352</v>
      </c>
      <c r="F69" s="222"/>
    </row>
    <row r="70" spans="1:7" x14ac:dyDescent="0.25">
      <c r="A70" s="214"/>
    </row>
    <row r="71" spans="1:7" x14ac:dyDescent="0.25">
      <c r="B71" s="223" t="s">
        <v>353</v>
      </c>
      <c r="C71" s="224">
        <v>2</v>
      </c>
      <c r="D71" s="225">
        <v>14</v>
      </c>
      <c r="E71" s="226">
        <f t="shared" ref="E71:E73" si="0">D71*C71*D$7</f>
        <v>196</v>
      </c>
      <c r="F71" s="227"/>
    </row>
    <row r="72" spans="1:7" x14ac:dyDescent="0.25">
      <c r="B72" s="223" t="s">
        <v>355</v>
      </c>
      <c r="C72" s="224">
        <v>1</v>
      </c>
      <c r="D72" s="225">
        <v>20</v>
      </c>
      <c r="E72" s="226">
        <f t="shared" si="0"/>
        <v>140</v>
      </c>
      <c r="F72" s="227"/>
    </row>
    <row r="73" spans="1:7" x14ac:dyDescent="0.25">
      <c r="B73" s="223" t="s">
        <v>133</v>
      </c>
      <c r="C73" s="224">
        <v>1</v>
      </c>
      <c r="D73" s="225">
        <v>20</v>
      </c>
      <c r="E73" s="226">
        <f t="shared" si="0"/>
        <v>140</v>
      </c>
      <c r="F73" s="227"/>
    </row>
    <row r="74" spans="1:7" x14ac:dyDescent="0.25">
      <c r="C74" s="228"/>
      <c r="E74" s="229">
        <f>SUM(E71:E73)</f>
        <v>476</v>
      </c>
      <c r="F74" s="230" t="s">
        <v>381</v>
      </c>
    </row>
    <row r="76" spans="1:7" ht="21" x14ac:dyDescent="0.25">
      <c r="B76" s="212" t="s">
        <v>368</v>
      </c>
      <c r="C76" s="215">
        <f>E74</f>
        <v>476</v>
      </c>
      <c r="D76" s="213" t="s">
        <v>337</v>
      </c>
      <c r="E76" s="231">
        <f>D67</f>
        <v>500</v>
      </c>
      <c r="F76" s="216">
        <f>C76/E76</f>
        <v>0.95199999999999996</v>
      </c>
      <c r="G76" s="212" t="s">
        <v>382</v>
      </c>
    </row>
    <row r="77" spans="1:7" x14ac:dyDescent="0.25">
      <c r="C77" s="215"/>
      <c r="D77" s="213"/>
      <c r="E77" s="231"/>
      <c r="F77" s="216"/>
    </row>
    <row r="78" spans="1:7" x14ac:dyDescent="0.25">
      <c r="B78" s="212" t="s">
        <v>356</v>
      </c>
      <c r="C78" s="215">
        <f>C64</f>
        <v>7373</v>
      </c>
      <c r="D78" s="213" t="s">
        <v>357</v>
      </c>
      <c r="E78" s="232">
        <f>F76</f>
        <v>0.95199999999999996</v>
      </c>
      <c r="F78" s="233">
        <f>E78*C78</f>
        <v>7019.0959999999995</v>
      </c>
      <c r="G78" s="234" t="s">
        <v>358</v>
      </c>
    </row>
    <row r="79" spans="1:7" x14ac:dyDescent="0.25">
      <c r="C79" s="215"/>
      <c r="D79" s="213"/>
      <c r="E79" s="231"/>
      <c r="F79" s="216"/>
    </row>
    <row r="80" spans="1:7" x14ac:dyDescent="0.25">
      <c r="C80" s="215"/>
      <c r="D80" s="213"/>
      <c r="E80" s="231"/>
      <c r="F80" s="216"/>
    </row>
    <row r="81" spans="1:7" x14ac:dyDescent="0.25">
      <c r="A81" s="246" t="str">
        <f>'Sample BOQ'!A31</f>
        <v>E522</v>
      </c>
      <c r="B81" s="246" t="str">
        <f>'Sample BOQ'!B31</f>
        <v>Preparation of excavated surfaces</v>
      </c>
      <c r="C81" s="246">
        <f>'Sample BOQ'!C31</f>
        <v>79680</v>
      </c>
      <c r="D81" s="246" t="str">
        <f>'Sample BOQ'!D31</f>
        <v>m2</v>
      </c>
      <c r="E81" s="242"/>
      <c r="F81" s="242"/>
      <c r="G81" s="242"/>
    </row>
    <row r="83" spans="1:7" x14ac:dyDescent="0.25">
      <c r="B83" s="217" t="s">
        <v>343</v>
      </c>
    </row>
    <row r="84" spans="1:7" ht="21" x14ac:dyDescent="0.25">
      <c r="B84" s="212" t="s">
        <v>348</v>
      </c>
      <c r="D84" s="218">
        <v>2000</v>
      </c>
      <c r="E84" s="212" t="s">
        <v>371</v>
      </c>
    </row>
    <row r="86" spans="1:7" x14ac:dyDescent="0.25">
      <c r="A86" s="214"/>
      <c r="B86" s="219" t="s">
        <v>349</v>
      </c>
      <c r="C86" s="220" t="s">
        <v>350</v>
      </c>
      <c r="D86" s="219" t="s">
        <v>351</v>
      </c>
      <c r="E86" s="221" t="s">
        <v>352</v>
      </c>
      <c r="F86" s="222"/>
    </row>
    <row r="87" spans="1:7" x14ac:dyDescent="0.25">
      <c r="A87" s="214"/>
    </row>
    <row r="88" spans="1:7" x14ac:dyDescent="0.25">
      <c r="B88" s="223" t="s">
        <v>139</v>
      </c>
      <c r="C88" s="224">
        <v>1</v>
      </c>
      <c r="D88" s="225">
        <v>14</v>
      </c>
      <c r="E88" s="226">
        <f t="shared" ref="E88:E90" si="1">D88*C88*D$7</f>
        <v>98</v>
      </c>
      <c r="F88" s="227"/>
    </row>
    <row r="89" spans="1:7" x14ac:dyDescent="0.25">
      <c r="B89" s="223" t="s">
        <v>361</v>
      </c>
      <c r="C89" s="224">
        <v>1</v>
      </c>
      <c r="D89" s="225">
        <v>20</v>
      </c>
      <c r="E89" s="226">
        <f t="shared" si="1"/>
        <v>140</v>
      </c>
      <c r="F89" s="227"/>
    </row>
    <row r="90" spans="1:7" x14ac:dyDescent="0.25">
      <c r="B90" s="223" t="s">
        <v>363</v>
      </c>
      <c r="C90" s="224">
        <v>1</v>
      </c>
      <c r="D90" s="225">
        <v>14</v>
      </c>
      <c r="E90" s="226">
        <f t="shared" si="1"/>
        <v>98</v>
      </c>
      <c r="F90" s="227"/>
    </row>
    <row r="91" spans="1:7" ht="21" x14ac:dyDescent="0.25">
      <c r="C91" s="228"/>
      <c r="E91" s="229">
        <f>SUM(E88:E90)</f>
        <v>336</v>
      </c>
      <c r="F91" s="230" t="s">
        <v>367</v>
      </c>
    </row>
    <row r="93" spans="1:7" ht="21" x14ac:dyDescent="0.25">
      <c r="B93" s="212" t="s">
        <v>368</v>
      </c>
      <c r="C93" s="215">
        <f>E91</f>
        <v>336</v>
      </c>
      <c r="D93" s="213" t="s">
        <v>337</v>
      </c>
      <c r="E93" s="231">
        <f>D84</f>
        <v>2000</v>
      </c>
      <c r="F93" s="216">
        <f>C93/E93</f>
        <v>0.16800000000000001</v>
      </c>
      <c r="G93" s="212" t="s">
        <v>370</v>
      </c>
    </row>
    <row r="94" spans="1:7" x14ac:dyDescent="0.25">
      <c r="C94" s="215"/>
      <c r="D94" s="213"/>
      <c r="E94" s="231"/>
      <c r="F94" s="216"/>
    </row>
    <row r="95" spans="1:7" x14ac:dyDescent="0.25">
      <c r="B95" s="212" t="s">
        <v>356</v>
      </c>
      <c r="C95" s="215">
        <f>C81</f>
        <v>79680</v>
      </c>
      <c r="D95" s="213" t="s">
        <v>357</v>
      </c>
      <c r="E95" s="232">
        <f>F93</f>
        <v>0.16800000000000001</v>
      </c>
      <c r="F95" s="233">
        <f>E95*C95</f>
        <v>13386.240000000002</v>
      </c>
      <c r="G95" s="234" t="s">
        <v>358</v>
      </c>
    </row>
    <row r="96" spans="1:7" x14ac:dyDescent="0.25">
      <c r="C96" s="215"/>
      <c r="D96" s="213"/>
      <c r="E96" s="231"/>
      <c r="F96" s="216"/>
    </row>
    <row r="98" spans="1:7" x14ac:dyDescent="0.25">
      <c r="A98" s="246" t="str">
        <f>'Sample BOQ'!A33</f>
        <v>E532</v>
      </c>
      <c r="B98" s="246" t="str">
        <f>'Sample BOQ'!B33</f>
        <v>Disposal of excavated material</v>
      </c>
      <c r="C98" s="246">
        <f>'Sample BOQ'!C33</f>
        <v>3687</v>
      </c>
      <c r="D98" s="246" t="str">
        <f>'Sample BOQ'!D33</f>
        <v>m3</v>
      </c>
      <c r="E98" s="242"/>
      <c r="F98" s="242"/>
      <c r="G98" s="242"/>
    </row>
    <row r="100" spans="1:7" x14ac:dyDescent="0.25">
      <c r="B100" s="217" t="s">
        <v>343</v>
      </c>
    </row>
    <row r="101" spans="1:7" ht="21" x14ac:dyDescent="0.25">
      <c r="B101" s="212" t="s">
        <v>348</v>
      </c>
      <c r="D101" s="218">
        <v>350</v>
      </c>
      <c r="E101" s="212" t="s">
        <v>366</v>
      </c>
    </row>
    <row r="103" spans="1:7" x14ac:dyDescent="0.25">
      <c r="A103" s="214"/>
      <c r="B103" s="219" t="s">
        <v>349</v>
      </c>
      <c r="C103" s="220" t="s">
        <v>350</v>
      </c>
      <c r="D103" s="219" t="s">
        <v>351</v>
      </c>
      <c r="E103" s="221" t="s">
        <v>352</v>
      </c>
      <c r="F103" s="222"/>
    </row>
    <row r="104" spans="1:7" x14ac:dyDescent="0.25">
      <c r="B104" s="223" t="s">
        <v>353</v>
      </c>
      <c r="C104" s="224">
        <v>3</v>
      </c>
      <c r="D104" s="225">
        <v>14</v>
      </c>
      <c r="E104" s="226">
        <f t="shared" ref="E104:E105" si="2">D104*C104*D$7</f>
        <v>294</v>
      </c>
      <c r="F104" s="227"/>
    </row>
    <row r="105" spans="1:7" x14ac:dyDescent="0.25">
      <c r="B105" s="223" t="s">
        <v>354</v>
      </c>
      <c r="C105" s="224">
        <v>1</v>
      </c>
      <c r="D105" s="225">
        <v>20</v>
      </c>
      <c r="E105" s="226">
        <f t="shared" si="2"/>
        <v>140</v>
      </c>
      <c r="F105" s="227"/>
    </row>
    <row r="106" spans="1:7" ht="21" x14ac:dyDescent="0.25">
      <c r="C106" s="228"/>
      <c r="E106" s="229">
        <f>SUM(E104:E105)</f>
        <v>434</v>
      </c>
      <c r="F106" s="230" t="s">
        <v>367</v>
      </c>
    </row>
    <row r="108" spans="1:7" ht="21" x14ac:dyDescent="0.25">
      <c r="B108" s="212" t="s">
        <v>369</v>
      </c>
      <c r="C108" s="215">
        <f>E106</f>
        <v>434</v>
      </c>
      <c r="D108" s="213" t="s">
        <v>337</v>
      </c>
      <c r="E108" s="231">
        <f>D101</f>
        <v>350</v>
      </c>
      <c r="F108" s="216">
        <f>C108/E108</f>
        <v>1.24</v>
      </c>
      <c r="G108" s="212" t="s">
        <v>370</v>
      </c>
    </row>
    <row r="109" spans="1:7" x14ac:dyDescent="0.25">
      <c r="C109" s="215"/>
      <c r="D109" s="213"/>
      <c r="E109" s="231"/>
      <c r="F109" s="216"/>
    </row>
    <row r="110" spans="1:7" x14ac:dyDescent="0.25">
      <c r="B110" s="212" t="s">
        <v>356</v>
      </c>
      <c r="C110" s="215">
        <f>C98</f>
        <v>3687</v>
      </c>
      <c r="D110" s="213" t="s">
        <v>357</v>
      </c>
      <c r="E110" s="232">
        <f>F108</f>
        <v>1.24</v>
      </c>
      <c r="F110" s="233">
        <f>E110*C110</f>
        <v>4571.88</v>
      </c>
      <c r="G110" s="234" t="s">
        <v>358</v>
      </c>
    </row>
    <row r="113" spans="1:7" s="243" customFormat="1" ht="54" x14ac:dyDescent="0.25">
      <c r="A113" s="244" t="str">
        <f>'Sample BOQ'!A35</f>
        <v>E560</v>
      </c>
      <c r="B113" s="245" t="str">
        <f>'Sample BOQ'!B35</f>
        <v>Excavation of materials below final surface and replacement with grade B granular material</v>
      </c>
      <c r="C113" s="246">
        <f>'Sample BOQ'!C35</f>
        <v>2</v>
      </c>
      <c r="D113" s="246" t="str">
        <f>'Sample BOQ'!D35</f>
        <v>m3</v>
      </c>
      <c r="E113" s="247"/>
      <c r="F113" s="247"/>
      <c r="G113" s="247"/>
    </row>
    <row r="115" spans="1:7" x14ac:dyDescent="0.25">
      <c r="B115" s="217" t="s">
        <v>343</v>
      </c>
    </row>
    <row r="116" spans="1:7" ht="21" x14ac:dyDescent="0.25">
      <c r="B116" s="212" t="s">
        <v>348</v>
      </c>
      <c r="D116" s="218">
        <v>300</v>
      </c>
      <c r="E116" s="212" t="s">
        <v>366</v>
      </c>
    </row>
    <row r="117" spans="1:7" x14ac:dyDescent="0.25">
      <c r="D117" s="218"/>
    </row>
    <row r="118" spans="1:7" x14ac:dyDescent="0.25">
      <c r="A118" s="214"/>
      <c r="B118" s="219" t="s">
        <v>349</v>
      </c>
      <c r="C118" s="220" t="s">
        <v>350</v>
      </c>
      <c r="D118" s="219" t="s">
        <v>351</v>
      </c>
      <c r="E118" s="221" t="s">
        <v>352</v>
      </c>
      <c r="F118" s="222"/>
    </row>
    <row r="119" spans="1:7" x14ac:dyDescent="0.25">
      <c r="B119" s="223" t="s">
        <v>355</v>
      </c>
      <c r="C119" s="224">
        <v>1</v>
      </c>
      <c r="D119" s="225">
        <v>20</v>
      </c>
      <c r="E119" s="226">
        <f t="shared" ref="E119:E123" si="3">D119*C119*D$7</f>
        <v>140</v>
      </c>
      <c r="F119" s="227"/>
    </row>
    <row r="120" spans="1:7" x14ac:dyDescent="0.25">
      <c r="B120" s="223" t="s">
        <v>133</v>
      </c>
      <c r="C120" s="224">
        <v>1</v>
      </c>
      <c r="D120" s="225">
        <v>20</v>
      </c>
      <c r="E120" s="226">
        <f t="shared" si="3"/>
        <v>140</v>
      </c>
      <c r="F120" s="227"/>
    </row>
    <row r="121" spans="1:7" x14ac:dyDescent="0.25">
      <c r="B121" s="223" t="s">
        <v>139</v>
      </c>
      <c r="C121" s="224">
        <v>1</v>
      </c>
      <c r="D121" s="225">
        <v>14</v>
      </c>
      <c r="E121" s="226">
        <f t="shared" si="3"/>
        <v>98</v>
      </c>
      <c r="F121" s="227"/>
    </row>
    <row r="122" spans="1:7" x14ac:dyDescent="0.25">
      <c r="B122" s="223" t="s">
        <v>353</v>
      </c>
      <c r="C122" s="224">
        <v>2</v>
      </c>
      <c r="D122" s="225">
        <v>14</v>
      </c>
      <c r="E122" s="226">
        <f t="shared" si="3"/>
        <v>196</v>
      </c>
      <c r="F122" s="227"/>
    </row>
    <row r="123" spans="1:7" x14ac:dyDescent="0.25">
      <c r="B123" s="223" t="s">
        <v>354</v>
      </c>
      <c r="C123" s="224">
        <v>1</v>
      </c>
      <c r="D123" s="225">
        <v>20</v>
      </c>
      <c r="E123" s="226">
        <f t="shared" si="3"/>
        <v>140</v>
      </c>
      <c r="F123" s="227"/>
    </row>
    <row r="124" spans="1:7" ht="21" x14ac:dyDescent="0.25">
      <c r="C124" s="228"/>
      <c r="E124" s="229">
        <f>SUM(E119:E123)</f>
        <v>714</v>
      </c>
      <c r="F124" s="230" t="s">
        <v>372</v>
      </c>
    </row>
    <row r="126" spans="1:7" ht="21" x14ac:dyDescent="0.25">
      <c r="B126" s="212" t="s">
        <v>369</v>
      </c>
      <c r="C126" s="215">
        <f>E124</f>
        <v>714</v>
      </c>
      <c r="D126" s="213" t="s">
        <v>337</v>
      </c>
      <c r="E126" s="231">
        <f>D116</f>
        <v>300</v>
      </c>
      <c r="F126" s="216">
        <f>C126/E126</f>
        <v>2.38</v>
      </c>
      <c r="G126" s="212" t="s">
        <v>370</v>
      </c>
    </row>
    <row r="127" spans="1:7" x14ac:dyDescent="0.25">
      <c r="C127" s="215"/>
      <c r="D127" s="213"/>
      <c r="E127" s="231"/>
      <c r="F127" s="216"/>
    </row>
    <row r="128" spans="1:7" x14ac:dyDescent="0.25">
      <c r="B128" s="212" t="s">
        <v>356</v>
      </c>
      <c r="C128" s="215">
        <f>C113</f>
        <v>2</v>
      </c>
      <c r="D128" s="213" t="s">
        <v>357</v>
      </c>
      <c r="E128" s="232">
        <f>F126</f>
        <v>2.38</v>
      </c>
      <c r="F128" s="233">
        <f>E128*C128</f>
        <v>4.76</v>
      </c>
      <c r="G128" s="234" t="s">
        <v>358</v>
      </c>
    </row>
    <row r="131" spans="1:7" ht="90" x14ac:dyDescent="0.25">
      <c r="A131" s="244" t="str">
        <f>'Sample BOQ'!A39</f>
        <v>E623</v>
      </c>
      <c r="B131" s="245" t="str">
        <f>'Sample BOQ'!B39</f>
        <v>Filling to embarkments with non selected excavated materials other than topsoil or rock, compacted in accordance with specification requiremnt</v>
      </c>
      <c r="C131" s="250">
        <f>'Sample BOQ'!C39</f>
        <v>15206</v>
      </c>
      <c r="D131" s="250" t="str">
        <f>'Sample BOQ'!D39</f>
        <v>m3</v>
      </c>
      <c r="E131" s="242"/>
      <c r="F131" s="242"/>
      <c r="G131" s="242"/>
    </row>
    <row r="133" spans="1:7" x14ac:dyDescent="0.25">
      <c r="B133" s="217" t="s">
        <v>343</v>
      </c>
    </row>
    <row r="134" spans="1:7" ht="21" x14ac:dyDescent="0.25">
      <c r="B134" s="212" t="s">
        <v>348</v>
      </c>
      <c r="D134" s="218">
        <v>350</v>
      </c>
      <c r="E134" s="212" t="s">
        <v>366</v>
      </c>
    </row>
    <row r="135" spans="1:7" x14ac:dyDescent="0.25">
      <c r="D135" s="218"/>
    </row>
    <row r="136" spans="1:7" x14ac:dyDescent="0.25">
      <c r="B136" s="214" t="s">
        <v>359</v>
      </c>
    </row>
    <row r="137" spans="1:7" x14ac:dyDescent="0.25">
      <c r="A137" s="214"/>
      <c r="B137" s="219" t="s">
        <v>349</v>
      </c>
      <c r="C137" s="220" t="s">
        <v>350</v>
      </c>
      <c r="D137" s="219" t="s">
        <v>351</v>
      </c>
      <c r="E137" s="221" t="s">
        <v>352</v>
      </c>
      <c r="F137" s="222"/>
    </row>
    <row r="138" spans="1:7" x14ac:dyDescent="0.25">
      <c r="B138" s="223" t="s">
        <v>353</v>
      </c>
      <c r="C138" s="224">
        <v>3</v>
      </c>
      <c r="D138" s="225">
        <v>14</v>
      </c>
      <c r="E138" s="226">
        <f t="shared" ref="E138:E140" si="4">D138*C138*D$7</f>
        <v>294</v>
      </c>
      <c r="F138" s="227"/>
    </row>
    <row r="139" spans="1:7" x14ac:dyDescent="0.25">
      <c r="B139" s="223" t="s">
        <v>355</v>
      </c>
      <c r="C139" s="224">
        <v>1</v>
      </c>
      <c r="D139" s="225">
        <v>20</v>
      </c>
      <c r="E139" s="226">
        <f t="shared" si="4"/>
        <v>140</v>
      </c>
      <c r="F139" s="227"/>
    </row>
    <row r="140" spans="1:7" x14ac:dyDescent="0.25">
      <c r="B140" s="223" t="s">
        <v>133</v>
      </c>
      <c r="C140" s="224">
        <v>1</v>
      </c>
      <c r="D140" s="225">
        <v>20</v>
      </c>
      <c r="E140" s="226">
        <f t="shared" si="4"/>
        <v>140</v>
      </c>
      <c r="F140" s="227"/>
    </row>
    <row r="141" spans="1:7" ht="21" x14ac:dyDescent="0.25">
      <c r="C141" s="228"/>
      <c r="E141" s="229">
        <f>SUM(E138:E140)</f>
        <v>574</v>
      </c>
      <c r="F141" s="230" t="s">
        <v>373</v>
      </c>
    </row>
    <row r="143" spans="1:7" x14ac:dyDescent="0.25">
      <c r="B143" s="214" t="s">
        <v>360</v>
      </c>
    </row>
    <row r="144" spans="1:7" x14ac:dyDescent="0.25">
      <c r="A144" s="214"/>
      <c r="B144" s="219" t="s">
        <v>349</v>
      </c>
      <c r="C144" s="220" t="s">
        <v>350</v>
      </c>
      <c r="D144" s="219" t="s">
        <v>351</v>
      </c>
      <c r="E144" s="221" t="s">
        <v>352</v>
      </c>
      <c r="F144" s="222"/>
    </row>
    <row r="145" spans="1:7" x14ac:dyDescent="0.25">
      <c r="B145" s="223" t="s">
        <v>361</v>
      </c>
      <c r="C145" s="224">
        <v>1</v>
      </c>
      <c r="D145" s="225">
        <v>20</v>
      </c>
      <c r="E145" s="226">
        <f t="shared" ref="E145:E149" si="5">D145*C145*D$7</f>
        <v>140</v>
      </c>
      <c r="F145" s="227"/>
    </row>
    <row r="146" spans="1:7" x14ac:dyDescent="0.25">
      <c r="B146" s="223" t="s">
        <v>355</v>
      </c>
      <c r="C146" s="224">
        <v>1</v>
      </c>
      <c r="D146" s="225">
        <v>20</v>
      </c>
      <c r="E146" s="226">
        <f t="shared" si="5"/>
        <v>140</v>
      </c>
      <c r="F146" s="227"/>
    </row>
    <row r="147" spans="1:7" x14ac:dyDescent="0.25">
      <c r="B147" s="223" t="s">
        <v>362</v>
      </c>
      <c r="C147" s="224">
        <v>1</v>
      </c>
      <c r="D147" s="225">
        <v>14</v>
      </c>
      <c r="E147" s="226">
        <f t="shared" si="5"/>
        <v>98</v>
      </c>
      <c r="F147" s="227"/>
    </row>
    <row r="148" spans="1:7" x14ac:dyDescent="0.25">
      <c r="B148" s="223" t="s">
        <v>139</v>
      </c>
      <c r="C148" s="224">
        <v>1</v>
      </c>
      <c r="D148" s="225">
        <v>14</v>
      </c>
      <c r="E148" s="226">
        <f t="shared" si="5"/>
        <v>98</v>
      </c>
      <c r="F148" s="227"/>
    </row>
    <row r="149" spans="1:7" x14ac:dyDescent="0.25">
      <c r="B149" s="223" t="s">
        <v>363</v>
      </c>
      <c r="C149" s="224">
        <v>1</v>
      </c>
      <c r="D149" s="225">
        <v>14</v>
      </c>
      <c r="E149" s="226">
        <f t="shared" si="5"/>
        <v>98</v>
      </c>
      <c r="F149" s="227"/>
    </row>
    <row r="150" spans="1:7" ht="21" x14ac:dyDescent="0.25">
      <c r="C150" s="228"/>
      <c r="E150" s="229">
        <f>SUM(E145:E149)</f>
        <v>574</v>
      </c>
      <c r="F150" s="230" t="s">
        <v>373</v>
      </c>
    </row>
    <row r="152" spans="1:7" ht="21" x14ac:dyDescent="0.25">
      <c r="B152" s="212" t="s">
        <v>369</v>
      </c>
      <c r="C152" s="215">
        <f>E141+E150</f>
        <v>1148</v>
      </c>
      <c r="D152" s="213" t="s">
        <v>337</v>
      </c>
      <c r="E152" s="231">
        <f>D134</f>
        <v>350</v>
      </c>
      <c r="F152" s="216">
        <f>C152/E152</f>
        <v>3.28</v>
      </c>
      <c r="G152" s="212" t="s">
        <v>370</v>
      </c>
    </row>
    <row r="153" spans="1:7" x14ac:dyDescent="0.25">
      <c r="C153" s="215"/>
      <c r="D153" s="213"/>
      <c r="E153" s="231"/>
      <c r="F153" s="216"/>
    </row>
    <row r="154" spans="1:7" x14ac:dyDescent="0.25">
      <c r="B154" s="212" t="s">
        <v>356</v>
      </c>
      <c r="C154" s="215">
        <f>C131</f>
        <v>15206</v>
      </c>
      <c r="D154" s="213" t="s">
        <v>357</v>
      </c>
      <c r="E154" s="232">
        <f>F152</f>
        <v>3.28</v>
      </c>
      <c r="F154" s="233">
        <f>E154*C154</f>
        <v>49875.68</v>
      </c>
      <c r="G154" s="234" t="s">
        <v>358</v>
      </c>
    </row>
    <row r="157" spans="1:7" x14ac:dyDescent="0.25">
      <c r="A157" s="244" t="str">
        <f>'Sample BOQ'!A41</f>
        <v>E632</v>
      </c>
      <c r="B157" s="245" t="str">
        <f>'Sample BOQ'!B41</f>
        <v>General excavated topsoil</v>
      </c>
      <c r="C157" s="250">
        <f>'Sample BOQ'!C41</f>
        <v>1099</v>
      </c>
      <c r="D157" s="250" t="str">
        <f>'Sample BOQ'!D41</f>
        <v>m3</v>
      </c>
      <c r="E157" s="242"/>
      <c r="F157" s="242"/>
      <c r="G157" s="242"/>
    </row>
    <row r="159" spans="1:7" x14ac:dyDescent="0.25">
      <c r="B159" s="217" t="s">
        <v>343</v>
      </c>
    </row>
    <row r="160" spans="1:7" ht="21" x14ac:dyDescent="0.25">
      <c r="B160" s="212" t="s">
        <v>348</v>
      </c>
      <c r="D160" s="218">
        <v>300</v>
      </c>
      <c r="E160" s="212" t="s">
        <v>366</v>
      </c>
    </row>
    <row r="161" spans="1:7" x14ac:dyDescent="0.25">
      <c r="D161" s="218"/>
    </row>
    <row r="162" spans="1:7" x14ac:dyDescent="0.25">
      <c r="A162" s="214"/>
      <c r="B162" s="219" t="s">
        <v>349</v>
      </c>
      <c r="C162" s="220" t="s">
        <v>350</v>
      </c>
      <c r="D162" s="219" t="s">
        <v>351</v>
      </c>
      <c r="E162" s="221" t="s">
        <v>352</v>
      </c>
      <c r="F162" s="222"/>
    </row>
    <row r="163" spans="1:7" x14ac:dyDescent="0.25">
      <c r="B163" s="223" t="s">
        <v>355</v>
      </c>
      <c r="C163" s="224">
        <v>1</v>
      </c>
      <c r="D163" s="225">
        <v>20</v>
      </c>
      <c r="E163" s="226">
        <f t="shared" ref="E163:E165" si="6">D163*C163*D$7</f>
        <v>140</v>
      </c>
      <c r="F163" s="227"/>
    </row>
    <row r="164" spans="1:7" x14ac:dyDescent="0.25">
      <c r="B164" s="223" t="s">
        <v>353</v>
      </c>
      <c r="C164" s="224">
        <v>3</v>
      </c>
      <c r="D164" s="225">
        <v>14</v>
      </c>
      <c r="E164" s="226">
        <f t="shared" si="6"/>
        <v>294</v>
      </c>
      <c r="F164" s="227"/>
    </row>
    <row r="165" spans="1:7" x14ac:dyDescent="0.25">
      <c r="B165" s="223" t="s">
        <v>133</v>
      </c>
      <c r="C165" s="224">
        <v>1</v>
      </c>
      <c r="D165" s="225">
        <v>20</v>
      </c>
      <c r="E165" s="226">
        <f t="shared" si="6"/>
        <v>140</v>
      </c>
      <c r="F165" s="227"/>
    </row>
    <row r="166" spans="1:7" ht="21" x14ac:dyDescent="0.25">
      <c r="C166" s="228"/>
      <c r="E166" s="229">
        <f>SUM(E163:E165)</f>
        <v>574</v>
      </c>
      <c r="F166" s="230" t="s">
        <v>373</v>
      </c>
    </row>
    <row r="168" spans="1:7" ht="21" x14ac:dyDescent="0.25">
      <c r="B168" s="212" t="s">
        <v>369</v>
      </c>
      <c r="C168" s="215">
        <f>E166</f>
        <v>574</v>
      </c>
      <c r="D168" s="213" t="s">
        <v>337</v>
      </c>
      <c r="E168" s="231">
        <f>D160</f>
        <v>300</v>
      </c>
      <c r="F168" s="212">
        <f>ROUND(C168/E168,2)</f>
        <v>1.91</v>
      </c>
      <c r="G168" s="212" t="s">
        <v>370</v>
      </c>
    </row>
    <row r="169" spans="1:7" x14ac:dyDescent="0.25">
      <c r="C169" s="215"/>
      <c r="D169" s="213"/>
      <c r="E169" s="231"/>
      <c r="F169" s="216"/>
    </row>
    <row r="170" spans="1:7" x14ac:dyDescent="0.25">
      <c r="B170" s="212" t="s">
        <v>356</v>
      </c>
      <c r="C170" s="215">
        <f>C157</f>
        <v>1099</v>
      </c>
      <c r="D170" s="213" t="s">
        <v>357</v>
      </c>
      <c r="E170" s="232">
        <f>F168</f>
        <v>1.91</v>
      </c>
      <c r="F170" s="233">
        <f>E170*C170</f>
        <v>2099.0899999999997</v>
      </c>
      <c r="G170" s="234" t="s">
        <v>358</v>
      </c>
    </row>
    <row r="173" spans="1:7" ht="36" x14ac:dyDescent="0.25">
      <c r="A173" s="244" t="str">
        <f>'Sample BOQ'!A43</f>
        <v>E633</v>
      </c>
      <c r="B173" s="245" t="str">
        <f>'Sample BOQ'!B43</f>
        <v>General non-selected excavated materials other than topsoil or rock</v>
      </c>
      <c r="C173" s="250">
        <f>'Sample BOQ'!C43</f>
        <v>1862</v>
      </c>
      <c r="D173" s="250" t="str">
        <f>'Sample BOQ'!D43</f>
        <v>m3</v>
      </c>
      <c r="E173" s="242"/>
      <c r="F173" s="242"/>
      <c r="G173" s="242"/>
    </row>
    <row r="175" spans="1:7" x14ac:dyDescent="0.25">
      <c r="B175" s="217" t="s">
        <v>343</v>
      </c>
    </row>
    <row r="176" spans="1:7" ht="21" x14ac:dyDescent="0.25">
      <c r="B176" s="212" t="s">
        <v>348</v>
      </c>
      <c r="D176" s="231">
        <v>400</v>
      </c>
      <c r="E176" s="212" t="s">
        <v>366</v>
      </c>
    </row>
    <row r="177" spans="1:7" x14ac:dyDescent="0.25">
      <c r="D177" s="218"/>
    </row>
    <row r="178" spans="1:7" x14ac:dyDescent="0.25">
      <c r="A178" s="214"/>
      <c r="B178" s="219" t="s">
        <v>349</v>
      </c>
      <c r="C178" s="220" t="s">
        <v>350</v>
      </c>
      <c r="D178" s="219" t="s">
        <v>351</v>
      </c>
      <c r="E178" s="221" t="s">
        <v>352</v>
      </c>
      <c r="F178" s="222"/>
    </row>
    <row r="179" spans="1:7" x14ac:dyDescent="0.25">
      <c r="A179" s="214"/>
    </row>
    <row r="180" spans="1:7" x14ac:dyDescent="0.25">
      <c r="B180" s="223" t="s">
        <v>355</v>
      </c>
      <c r="C180" s="224">
        <v>1</v>
      </c>
      <c r="D180" s="225">
        <v>20</v>
      </c>
      <c r="E180" s="226">
        <f t="shared" ref="E180:E185" si="7">D180*C180*D$7</f>
        <v>140</v>
      </c>
      <c r="F180" s="227"/>
    </row>
    <row r="181" spans="1:7" x14ac:dyDescent="0.25">
      <c r="B181" s="223" t="s">
        <v>353</v>
      </c>
      <c r="C181" s="224">
        <v>1</v>
      </c>
      <c r="D181" s="225">
        <v>14</v>
      </c>
      <c r="E181" s="226">
        <f t="shared" si="7"/>
        <v>98</v>
      </c>
      <c r="F181" s="227"/>
    </row>
    <row r="182" spans="1:7" x14ac:dyDescent="0.25">
      <c r="B182" s="223" t="s">
        <v>362</v>
      </c>
      <c r="C182" s="224">
        <v>1</v>
      </c>
      <c r="D182" s="225">
        <v>14</v>
      </c>
      <c r="E182" s="226">
        <f t="shared" si="7"/>
        <v>98</v>
      </c>
      <c r="F182" s="227"/>
    </row>
    <row r="183" spans="1:7" x14ac:dyDescent="0.25">
      <c r="B183" s="223" t="s">
        <v>139</v>
      </c>
      <c r="C183" s="224">
        <v>1</v>
      </c>
      <c r="D183" s="225">
        <v>14</v>
      </c>
      <c r="E183" s="226">
        <f t="shared" si="7"/>
        <v>98</v>
      </c>
      <c r="F183" s="227"/>
    </row>
    <row r="184" spans="1:7" x14ac:dyDescent="0.25">
      <c r="B184" s="223" t="s">
        <v>363</v>
      </c>
      <c r="C184" s="224">
        <v>1</v>
      </c>
      <c r="D184" s="225">
        <v>14</v>
      </c>
      <c r="E184" s="226">
        <f t="shared" si="7"/>
        <v>98</v>
      </c>
      <c r="F184" s="227"/>
    </row>
    <row r="185" spans="1:7" x14ac:dyDescent="0.25">
      <c r="B185" s="223" t="s">
        <v>133</v>
      </c>
      <c r="C185" s="224">
        <v>1</v>
      </c>
      <c r="D185" s="225">
        <v>20</v>
      </c>
      <c r="E185" s="226">
        <f t="shared" si="7"/>
        <v>140</v>
      </c>
      <c r="F185" s="227"/>
    </row>
    <row r="186" spans="1:7" ht="21" x14ac:dyDescent="0.25">
      <c r="C186" s="228"/>
      <c r="E186" s="229">
        <f>SUM(E180:E185)</f>
        <v>672</v>
      </c>
      <c r="F186" s="230" t="s">
        <v>374</v>
      </c>
    </row>
    <row r="188" spans="1:7" ht="21" x14ac:dyDescent="0.25">
      <c r="B188" s="212" t="s">
        <v>369</v>
      </c>
      <c r="C188" s="215">
        <f>E186</f>
        <v>672</v>
      </c>
      <c r="D188" s="213" t="s">
        <v>337</v>
      </c>
      <c r="E188" s="231">
        <f>D176</f>
        <v>400</v>
      </c>
      <c r="F188" s="212">
        <f>C188/E188</f>
        <v>1.68</v>
      </c>
      <c r="G188" s="212" t="s">
        <v>370</v>
      </c>
    </row>
    <row r="189" spans="1:7" x14ac:dyDescent="0.25">
      <c r="C189" s="215"/>
      <c r="D189" s="213"/>
      <c r="E189" s="231"/>
      <c r="F189" s="216"/>
    </row>
    <row r="190" spans="1:7" x14ac:dyDescent="0.25">
      <c r="B190" s="212" t="s">
        <v>356</v>
      </c>
      <c r="C190" s="215">
        <f>C173</f>
        <v>1862</v>
      </c>
      <c r="D190" s="213" t="s">
        <v>357</v>
      </c>
      <c r="E190" s="232">
        <f>F188</f>
        <v>1.68</v>
      </c>
      <c r="F190" s="233">
        <f>E190*C190</f>
        <v>3128.16</v>
      </c>
      <c r="G190" s="234" t="s">
        <v>358</v>
      </c>
    </row>
    <row r="194" spans="1:6" ht="24.75" customHeight="1" x14ac:dyDescent="0.25">
      <c r="B194" s="214" t="s">
        <v>364</v>
      </c>
    </row>
    <row r="195" spans="1:6" ht="24.75" customHeight="1" x14ac:dyDescent="0.25">
      <c r="A195" s="235" t="str">
        <f>A3</f>
        <v>E220</v>
      </c>
      <c r="B195" s="235" t="str">
        <f>B3</f>
        <v>Materials other than topsoil, rock or artificial hard hard material, commencing surface underside of excavated surface</v>
      </c>
      <c r="C195" s="236"/>
      <c r="D195" s="226"/>
      <c r="E195" s="227"/>
      <c r="F195" s="237">
        <f>F20</f>
        <v>14526.026666666667</v>
      </c>
    </row>
    <row r="196" spans="1:6" ht="24.75" customHeight="1" x14ac:dyDescent="0.25">
      <c r="A196" s="235" t="str">
        <f>A64</f>
        <v>E512</v>
      </c>
      <c r="B196" s="235" t="str">
        <f>B64</f>
        <v>Trimming of excavated surfaces</v>
      </c>
      <c r="C196" s="236"/>
      <c r="D196" s="226"/>
      <c r="E196" s="227"/>
      <c r="F196" s="237">
        <f>F78</f>
        <v>7019.0959999999995</v>
      </c>
    </row>
    <row r="197" spans="1:6" ht="24.75" customHeight="1" x14ac:dyDescent="0.25">
      <c r="A197" s="235" t="str">
        <f>A81</f>
        <v>E522</v>
      </c>
      <c r="B197" s="235" t="str">
        <f>B81</f>
        <v>Preparation of excavated surfaces</v>
      </c>
      <c r="C197" s="236"/>
      <c r="D197" s="226"/>
      <c r="E197" s="227"/>
      <c r="F197" s="237">
        <f>F95</f>
        <v>13386.240000000002</v>
      </c>
    </row>
    <row r="198" spans="1:6" ht="24.75" customHeight="1" x14ac:dyDescent="0.25">
      <c r="A198" s="235" t="str">
        <f>A98</f>
        <v>E532</v>
      </c>
      <c r="B198" s="235" t="str">
        <f>B98</f>
        <v>Disposal of excavated material</v>
      </c>
      <c r="C198" s="236"/>
      <c r="D198" s="226"/>
      <c r="E198" s="227"/>
      <c r="F198" s="237">
        <f>F110</f>
        <v>4571.88</v>
      </c>
    </row>
    <row r="199" spans="1:6" ht="24.75" customHeight="1" x14ac:dyDescent="0.25">
      <c r="A199" s="235" t="str">
        <f>A113</f>
        <v>E560</v>
      </c>
      <c r="B199" s="235" t="str">
        <f>B113</f>
        <v>Excavation of materials below final surface and replacement with grade B granular material</v>
      </c>
      <c r="C199" s="236"/>
      <c r="D199" s="226"/>
      <c r="E199" s="227"/>
      <c r="F199" s="237">
        <f>F128</f>
        <v>4.76</v>
      </c>
    </row>
    <row r="200" spans="1:6" ht="24.75" customHeight="1" x14ac:dyDescent="0.25">
      <c r="A200" s="235" t="str">
        <f>A131</f>
        <v>E623</v>
      </c>
      <c r="B200" s="235" t="str">
        <f>B131</f>
        <v>Filling to embarkments with non selected excavated materials other than topsoil or rock, compacted in accordance with specification requiremnt</v>
      </c>
      <c r="C200" s="236"/>
      <c r="D200" s="226"/>
      <c r="E200" s="227"/>
      <c r="F200" s="237">
        <f>F154</f>
        <v>49875.68</v>
      </c>
    </row>
    <row r="201" spans="1:6" ht="24.75" customHeight="1" x14ac:dyDescent="0.25">
      <c r="A201" s="235" t="str">
        <f>A157</f>
        <v>E632</v>
      </c>
      <c r="B201" s="235" t="str">
        <f>B157</f>
        <v>General excavated topsoil</v>
      </c>
      <c r="C201" s="236"/>
      <c r="D201" s="226"/>
      <c r="E201" s="227"/>
      <c r="F201" s="237">
        <f>F170</f>
        <v>2099.0899999999997</v>
      </c>
    </row>
    <row r="202" spans="1:6" ht="24.75" customHeight="1" x14ac:dyDescent="0.25">
      <c r="A202" s="235" t="str">
        <f>A173</f>
        <v>E633</v>
      </c>
      <c r="B202" s="235" t="str">
        <f>B173</f>
        <v>General non-selected excavated materials other than topsoil or rock</v>
      </c>
      <c r="C202" s="236"/>
      <c r="D202" s="226"/>
      <c r="E202" s="227"/>
      <c r="F202" s="237">
        <f>F190</f>
        <v>3128.16</v>
      </c>
    </row>
    <row r="203" spans="1:6" ht="24.75" customHeight="1" x14ac:dyDescent="0.25">
      <c r="A203" s="223"/>
      <c r="B203" s="238" t="s">
        <v>365</v>
      </c>
      <c r="C203" s="236"/>
      <c r="D203" s="226"/>
      <c r="E203" s="227"/>
      <c r="F203" s="239">
        <f>SUM(F195:F202)</f>
        <v>94610.93266666666</v>
      </c>
    </row>
  </sheetData>
  <pageMargins left="0.7" right="0.7" top="0.75" bottom="0.75" header="0.3" footer="0.3"/>
  <pageSetup scale="67" orientation="portrait" horizontalDpi="1200" verticalDpi="1200" r:id="rId1"/>
  <headerFooter>
    <oddHeader>&amp;C&amp;"-,Bold"&amp;12DIESEL CONSUMPTION CALCULATION</oddHeader>
    <oddFooter>&amp;RPage &amp;P of  &amp;N</oddFooter>
  </headerFooter>
  <rowBreaks count="1" manualBreakCount="1">
    <brk id="96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C174-7AF9-4F72-9A1F-A8663E1C56FF}">
  <dimension ref="B1:F19"/>
  <sheetViews>
    <sheetView showGridLines="0" showRowColHeaders="0" view="pageBreakPreview" topLeftCell="A2" zoomScale="85" zoomScaleNormal="100" zoomScaleSheetLayoutView="85" workbookViewId="0">
      <pane ySplit="2" topLeftCell="A4" activePane="bottomLeft" state="frozen"/>
      <selection activeCell="B206" sqref="B206"/>
      <selection pane="bottomLeft" activeCell="B2" sqref="B2:B3"/>
    </sheetView>
  </sheetViews>
  <sheetFormatPr defaultRowHeight="42.75" customHeight="1" x14ac:dyDescent="0.25"/>
  <cols>
    <col min="1" max="1" width="9.140625" style="193"/>
    <col min="2" max="2" width="43.85546875" style="193" customWidth="1"/>
    <col min="3" max="3" width="11.42578125" style="193" customWidth="1"/>
    <col min="4" max="4" width="23.7109375" style="194" customWidth="1"/>
    <col min="5" max="6" width="30" style="193" customWidth="1"/>
    <col min="7" max="16384" width="9.140625" style="193"/>
  </cols>
  <sheetData>
    <row r="1" spans="2:6" ht="42.75" customHeight="1" thickBot="1" x14ac:dyDescent="0.3">
      <c r="B1" s="266"/>
      <c r="C1" s="267"/>
      <c r="D1" s="268"/>
      <c r="E1" s="269"/>
      <c r="F1" s="269"/>
    </row>
    <row r="2" spans="2:6" ht="42.75" customHeight="1" x14ac:dyDescent="0.25">
      <c r="B2" s="408" t="s">
        <v>428</v>
      </c>
      <c r="C2" s="414" t="s">
        <v>2</v>
      </c>
      <c r="D2" s="412" t="s">
        <v>429</v>
      </c>
      <c r="E2" s="410" t="s">
        <v>4</v>
      </c>
      <c r="F2" s="411"/>
    </row>
    <row r="3" spans="2:6" ht="42.75" customHeight="1" thickBot="1" x14ac:dyDescent="0.3">
      <c r="B3" s="409"/>
      <c r="C3" s="415"/>
      <c r="D3" s="413"/>
      <c r="E3" s="270" t="s">
        <v>439</v>
      </c>
      <c r="F3" s="270" t="s">
        <v>440</v>
      </c>
    </row>
    <row r="4" spans="2:6" ht="42.75" customHeight="1" thickTop="1" x14ac:dyDescent="0.25">
      <c r="B4" s="271" t="s">
        <v>441</v>
      </c>
      <c r="C4" s="272" t="s">
        <v>431</v>
      </c>
      <c r="D4" s="273">
        <v>1</v>
      </c>
      <c r="E4" s="274">
        <v>40000</v>
      </c>
      <c r="F4" s="274">
        <v>92000</v>
      </c>
    </row>
    <row r="5" spans="2:6" ht="42.75" customHeight="1" x14ac:dyDescent="0.25">
      <c r="B5" s="275" t="s">
        <v>432</v>
      </c>
      <c r="C5" s="272" t="s">
        <v>431</v>
      </c>
      <c r="D5" s="273">
        <v>1</v>
      </c>
      <c r="E5" s="274">
        <v>300000</v>
      </c>
      <c r="F5" s="274">
        <v>570000</v>
      </c>
    </row>
    <row r="6" spans="2:6" ht="42.75" customHeight="1" x14ac:dyDescent="0.25">
      <c r="B6" s="275" t="s">
        <v>442</v>
      </c>
      <c r="C6" s="272" t="s">
        <v>431</v>
      </c>
      <c r="D6" s="273">
        <v>1</v>
      </c>
      <c r="E6" s="274">
        <v>300000</v>
      </c>
      <c r="F6" s="274">
        <v>570000</v>
      </c>
    </row>
    <row r="7" spans="2:6" ht="42.75" customHeight="1" x14ac:dyDescent="0.25">
      <c r="B7" s="275" t="s">
        <v>443</v>
      </c>
      <c r="C7" s="272" t="s">
        <v>358</v>
      </c>
      <c r="D7" s="273">
        <v>1</v>
      </c>
      <c r="E7" s="274">
        <v>255</v>
      </c>
      <c r="F7" s="276">
        <v>660</v>
      </c>
    </row>
    <row r="8" spans="2:6" ht="42.75" customHeight="1" x14ac:dyDescent="0.25">
      <c r="B8" s="275" t="s">
        <v>444</v>
      </c>
      <c r="C8" s="277" t="s">
        <v>358</v>
      </c>
      <c r="D8" s="278">
        <v>1</v>
      </c>
      <c r="E8" s="274">
        <v>145</v>
      </c>
      <c r="F8" s="276">
        <v>617</v>
      </c>
    </row>
    <row r="9" spans="2:6" ht="42.75" customHeight="1" x14ac:dyDescent="0.25">
      <c r="B9" s="275" t="s">
        <v>433</v>
      </c>
      <c r="C9" s="277" t="s">
        <v>431</v>
      </c>
      <c r="D9" s="278">
        <v>1</v>
      </c>
      <c r="E9" s="274">
        <f>2500</f>
        <v>2500</v>
      </c>
      <c r="F9" s="276">
        <v>30000</v>
      </c>
    </row>
    <row r="10" spans="2:6" ht="42.75" customHeight="1" x14ac:dyDescent="0.25">
      <c r="B10" s="275" t="s">
        <v>445</v>
      </c>
      <c r="C10" s="277" t="s">
        <v>431</v>
      </c>
      <c r="D10" s="278">
        <v>1</v>
      </c>
      <c r="E10" s="274">
        <v>5500</v>
      </c>
      <c r="F10" s="276">
        <v>6600</v>
      </c>
    </row>
    <row r="11" spans="2:6" ht="42.75" customHeight="1" x14ac:dyDescent="0.25">
      <c r="B11" s="275" t="s">
        <v>446</v>
      </c>
      <c r="C11" s="277" t="s">
        <v>431</v>
      </c>
      <c r="D11" s="278">
        <v>1</v>
      </c>
      <c r="E11" s="274">
        <v>5000</v>
      </c>
      <c r="F11" s="276">
        <v>7500</v>
      </c>
    </row>
    <row r="12" spans="2:6" ht="42.75" customHeight="1" x14ac:dyDescent="0.25">
      <c r="B12" s="275" t="s">
        <v>435</v>
      </c>
      <c r="C12" s="277" t="s">
        <v>431</v>
      </c>
      <c r="D12" s="278">
        <v>1</v>
      </c>
      <c r="E12" s="274">
        <f>E10</f>
        <v>5500</v>
      </c>
      <c r="F12" s="274">
        <f>F10</f>
        <v>6600</v>
      </c>
    </row>
    <row r="13" spans="2:6" ht="42.75" customHeight="1" x14ac:dyDescent="0.25">
      <c r="B13" s="275" t="s">
        <v>447</v>
      </c>
      <c r="C13" s="277" t="s">
        <v>431</v>
      </c>
      <c r="D13" s="278">
        <v>1</v>
      </c>
      <c r="E13" s="274">
        <v>250000</v>
      </c>
      <c r="F13" s="274">
        <v>764375</v>
      </c>
    </row>
    <row r="14" spans="2:6" ht="42.75" customHeight="1" x14ac:dyDescent="0.25">
      <c r="B14" s="275" t="s">
        <v>448</v>
      </c>
      <c r="C14" s="277" t="s">
        <v>431</v>
      </c>
      <c r="D14" s="278">
        <v>1</v>
      </c>
      <c r="E14" s="274">
        <v>120000</v>
      </c>
      <c r="F14" s="274">
        <v>450000</v>
      </c>
    </row>
    <row r="15" spans="2:6" ht="42.75" customHeight="1" x14ac:dyDescent="0.25">
      <c r="B15" s="275" t="s">
        <v>405</v>
      </c>
      <c r="C15" s="277" t="s">
        <v>449</v>
      </c>
      <c r="D15" s="279"/>
      <c r="E15" s="274">
        <v>25000</v>
      </c>
      <c r="F15" s="274">
        <v>60000</v>
      </c>
    </row>
    <row r="16" spans="2:6" ht="42.75" customHeight="1" thickBot="1" x14ac:dyDescent="0.3">
      <c r="B16" s="280" t="s">
        <v>450</v>
      </c>
      <c r="C16" s="281"/>
      <c r="D16" s="282"/>
      <c r="E16" s="283"/>
      <c r="F16" s="283"/>
    </row>
    <row r="17" spans="2:6" ht="42.75" customHeight="1" x14ac:dyDescent="0.25">
      <c r="B17" s="284"/>
      <c r="C17" s="284"/>
      <c r="D17" s="285"/>
      <c r="E17" s="284"/>
      <c r="F17" s="284"/>
    </row>
    <row r="18" spans="2:6" ht="42.75" customHeight="1" x14ac:dyDescent="0.25">
      <c r="B18" s="284"/>
      <c r="C18" s="284"/>
      <c r="D18" s="285"/>
      <c r="E18" s="284"/>
      <c r="F18" s="284"/>
    </row>
    <row r="19" spans="2:6" ht="42.75" customHeight="1" x14ac:dyDescent="0.25">
      <c r="B19" s="284"/>
      <c r="C19" s="284"/>
      <c r="D19" s="285"/>
      <c r="E19" s="284"/>
      <c r="F19" s="284"/>
    </row>
  </sheetData>
  <mergeCells count="4">
    <mergeCell ref="B2:B3"/>
    <mergeCell ref="E2:F2"/>
    <mergeCell ref="D2:D3"/>
    <mergeCell ref="C2:C3"/>
  </mergeCells>
  <pageMargins left="0.7" right="0.7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s q m i d = " 7 9 0 7 8 3 5 5 - 5 1 5 b - 4 e 6 5 - a 2 b b - 1 4 d e f 0 7 6 6 4 5 6 "   x m l n s = " h t t p : / / s c h e m a s . m i c r o s o f t . c o m / D a t a M a s h u p " > A A A A A G Q F A A B Q S w M E F A A C A A g A 5 6 s S V 6 / a 7 D 2 k A A A A 9 g A A A B I A H A B D b 2 5 m a W c v U G F j a 2 F n Z S 5 4 b W w g o h g A K K A U A A A A A A A A A A A A A A A A A A A A A A A A A A A A h Y + 9 D o I w G E V f h X S n P 8 i g p J T B V R I T o n F t S o V G + D C 0 W N 7 N w U f y F c Q o 6 u Z 4 z z 3 D v f f r j W d j 2 w Q X 3 V v T Q Y o Y p i j Q o L r S Q J W i w R 3 D J c o E 3 0 p 1 k p U O J h l s M t o y R b V z 5 4 Q Q 7 z 3 2 C 9 z 1 F Y k o Z e S Q b w p V 6 1 a i j 2 z + y 6 E B 6 y Q o j Q T f v 8 a I C D O 2 w j G N M e V k h j w 3 8 B W i a e + z / Y F 8 P T R u 6 L X Q E O 4 K T u b I y f u D e A B Q S w M E F A A C A A g A 5 6 s S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e r E l e V S T p N X g I A A I c I A A A T A B w A R m 9 y b X V s Y X M v U 2 V j d G l v b j E u b S C i G A A o o B Q A A A A A A A A A A A A A A A A A A A A A A A A A A A C V V m t v 2 j A U / Y 7 E f 7 A 8 T Q p S C i R 0 W 7 u O S R V d t e 6 l q j B V F U K R C X c Q 1 b G R Y 1 5 C / P c 5 D 8 A U u 6 T 5 Q n T u 6 2 D O 8 S W B U E a c o W 7 + 6 V 1 V K 9 V K M i E C R q h z f x f 4 T b + F 2 o i C r F a Q e r p 8 J k J Q y L d l C L T + y M X z k P N n 5 x G G 9 Q 5 n E p h M H D y R c p p 8 b j R Y N A Y R E Z Z I I u t j P q + z c U N A k v V o h N M o 8 P 7 A 4 s f f X 0 / p m P q S J k t c c x G b U e o i K W Z Q c / O p P T K k 4 A X d C Y B U s 3 M S 6 / 6 d h L i N 8 y B 2 f 0 Z s 1 M Z Z D h 5 s + j d E k k F R / w 7 f C x 5 z q b 7 U d y A j E A l W b b L C e h E p c E c f 5 a J + E b 2 m t B s S S k T S T n k N a r v G D x D z u e r b 4 1 P 0 w B d a 4 + 5 z N H U M k 1 2 / Z q X l W X k Z J p W h 1 5 k Q N k 6 L V l P Y 9 + 4 J 9 Z v 8 4 y L u c D q L W R p M D F T V o a 7 X O M 9 R 7 0 i q P E T Y a u O i L e x v Y Q l L m e G / l Q o m d L X F 2 S w e g s g i n n + W B d H 1 H A Q Z g y E l i 5 8 p P Y Y Z b + S 8 r x m y n o C I k 0 m 7 a S S f 9 n p 2 w T r w S v A O / H L M g 1 Y p 7 s H 5 2 9 g H H 1 7 h / 7 E M / 0 8 l + V + U 4 3 / 5 R v 5 e 0 1 B Q q O z C L D P v 0 i K / p g W 3 y d W 3 4 C 0 L f q 7 j G 7 v t v S P f H z j P 9 f a l t x G l C r / h C 7 Y v S s E U M f g 8 d e H O h A Y K e U i 7 e P J A A T u H A 1 3 d o C Z H W i x o 9 t w J k x 2 4 y m w j q 2 9 s R j n p D L P c r f q 2 C f q 0 g n X J 6 j L V p a n L U Z e g L r u 9 1 D Y H I p G Q L u E X O w W o W t Q p 5 h w L w E V A w g l y + k X D A f r y N V u m N V 0 0 j M R m 0 a S B A 9 F o B A 7 3 Q H Z m + M U W y E 8 Y H 9 1 G W P 2 N w M o 6 1 U r E b C y u / g N Q S w E C L Q A U A A I A C A D n q x J X r 9 r s P a Q A A A D 2 A A A A E g A A A A A A A A A A A A A A A A A A A A A A Q 2 9 u Z m l n L 1 B h Y 2 t h Z 2 U u e G 1 s U E s B A i 0 A F A A C A A g A 5 6 s S V w / K 6 a u k A A A A 6 Q A A A B M A A A A A A A A A A A A A A A A A 8 A A A A F t D b 2 5 0 Z W 5 0 X 1 R 5 c G V z X S 5 4 b W x Q S w E C L Q A U A A I A C A D n q x J X l U k 6 T V 4 C A A C H C A A A E w A A A A A A A A A A A A A A A A D h A Q A A R m 9 y b X V s Y X M v U 2 V j d G l v b j E u b V B L B Q Y A A A A A A w A D A M I A A A C M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G D w A A A A A A A O Q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D U E l f M j A y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N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h U M j A 6 M z E 6 M T Q u M j U z N T c 4 M l o i I C 8 + P E V u d H J 5 I F R 5 c G U 9 I k Z p b G x D b 2 x 1 b W 5 U e X B l c y I g V m F s d W U 9 I n N B Q V l G I i A v P j x F b n R y e S B U e X B l P S J G a W x s Q 2 9 s d W 1 u T m F t Z X M i I F Z h b H V l P S J z W y Z x d W 9 0 O 1 l l Y X I m c X V v d D s s J n F 1 b 3 Q 7 T W 9 u d G g m c X V v d D s s J n F 1 b 3 Q 7 Q 1 B J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1 B J X z I w M j M v R m l s b G V k I E R v d 2 4 u e 0 N v b H V t b j E s M H 0 m c X V v d D s s J n F 1 b 3 Q 7 U 2 V j d G l v b j E v Q 1 B J X z I w M j M v R m l s b G V k I E R v d 2 4 u e 0 N v b H V t b j I s M X 0 m c X V v d D s s J n F 1 b 3 Q 7 U 2 V j d G l v b j E v Q 1 B J X z I w M j M v R m l s b G V k I E R v d 2 4 u e 0 1 v b n R o b H l f N i w x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1 B J X z I w M j M v R m l s b G V k I E R v d 2 4 u e 0 N v b H V t b j E s M H 0 m c X V v d D s s J n F 1 b 3 Q 7 U 2 V j d G l v b j E v Q 1 B J X z I w M j M v R m l s b G V k I E R v d 2 4 u e 0 N v b H V t b j I s M X 0 m c X V v d D s s J n F 1 b 3 Q 7 U 2 V j d G l v b j E v Q 1 B J X z I w M j M v R m l s b G V k I E R v d 2 4 u e 0 1 v b n R o b H l f N i w x M n 0 m c X V v d D t d L C Z x d W 9 0 O 1 J l b G F 0 a W 9 u c 2 h p c E l u Z m 8 m c X V v d D s 6 W 1 1 9 I i A v P j x F b n R y e S B U e X B l P S J S Z W N v d m V y e V R h c m d l d F N o Z W V 0 I i B W Y W x 1 Z T 0 i c 0 N v c 3 Q g U H J v a m V j d G l v b n M i I C 8 + P E V u d H J 5 I F R 5 c G U 9 I l J l Y 2 9 2 Z X J 5 V G F y Z 2 V 0 Q 2 9 s d W 1 u I i B W Y W x 1 Z T 0 i b D g i I C 8 + P E V u d H J 5 I F R 5 c G U 9 I l J l Y 2 9 2 Z X J 5 V G F y Z 2 V 0 U m 9 3 I i B W Y W x 1 Z T 0 i b D g 1 I i A v P j x F b n R y e S B U e X B l P S J G a W x s V G F y Z 2 V 0 I i B W Y W x 1 Z T 0 i c 0 N Q S V 8 y M D I z I i A v P j x F b n R y e S B U e X B l P S J R d W V y e U l E I i B W Y W x 1 Z T 0 i c 2 Z l Z G Z l N j A w L T k z Y j Y t N D U z M i 0 5 M D I 2 L T c z Y W Y y Y z g 4 N T J m M S I g L z 4 8 L 1 N 0 Y W J s Z U V u d H J p Z X M + P C 9 J d G V t P j x J d G V t P j x J d G V t T G 9 j Y X R p b 2 4 + P E l 0 Z W 1 U e X B l P k Z v c m 1 1 b G E 8 L 0 l 0 Z W 1 U e X B l P j x J d G V t U G F 0 a D 5 T Z W N 0 a W 9 u M S 9 D U E l f M j A y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U E l f M j A y M y 9 U Y W J s Z T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U E l f M j A y M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U E l f M j A y M y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Q S V 8 y M D I z L 1 B y b 2 1 v d G V k J T I w S G V h Z G V y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U E l f M j A y M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Q S V 8 y M D I z L 1 J l b W 9 2 Z W Q l M j B U b 3 A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Q S V 8 y M D I z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U E l f M j A y M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Q S V 8 y M D I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Q S V 8 y M D I z L 1 J l b m F t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H k i B y 6 7 7 d J s / O 0 x C q T 3 z M A A A A A A g A A A A A A E G Y A A A A B A A A g A A A A S 9 g 2 5 3 V T g 7 2 y M n 6 1 b s U 5 R L W j 8 y K 3 3 Q Q G n a K M i 2 N i X a 0 A A A A A D o A A A A A C A A A g A A A A 1 + 5 X Z 1 E E p + 0 8 M m s z O 2 G b i z 2 A r i U t g s x n A x 2 Y u v + / k f t Q A A A A y o O l t l G q V c c 8 Q d g m O l E F o 9 Y a m I X W D N 9 U h n 7 d 7 u c Q L k g f D z i 5 Y P f L n Z f C i D / J M y + e T 2 G 5 s B z I i X b m d c q i q 6 V Y e c 6 F h F L + Z i o C 7 B 8 X 2 + s l K x Z A A A A A + D d a 1 H S T 5 J i M l 4 T y D R q / A 5 C f 8 x I 6 T L e J W a H 9 Z K q j j c o z C 7 A s b w l K j j Y u H d h x K U r 4 T m F Q C Y L j Q u u j I u u h r t C L u g = = < / D a t a M a s h u p > 
</file>

<file path=customXml/item2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C66CA7CB-CCE4-4959-960B-821A68C0C5C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CEAC44C-F37C-470E-98AC-4B1C3A609F45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Cost Adjustments</vt:lpstr>
      <vt:lpstr>Sample BOQ</vt:lpstr>
      <vt:lpstr>CV-2</vt:lpstr>
      <vt:lpstr>Diesel Calculation</vt:lpstr>
      <vt:lpstr>Material Calculation</vt:lpstr>
      <vt:lpstr>Summary</vt:lpstr>
      <vt:lpstr>Total_Material</vt:lpstr>
      <vt:lpstr>Total_Diesel</vt:lpstr>
      <vt:lpstr>Basic Prices</vt:lpstr>
      <vt:lpstr>Price Adjustment</vt:lpstr>
      <vt:lpstr>Overhead Pricing</vt:lpstr>
      <vt:lpstr>Price Hedging</vt:lpstr>
      <vt:lpstr>Equipment</vt:lpstr>
      <vt:lpstr>'Basic Prices'!Print_Area</vt:lpstr>
      <vt:lpstr>'Cost Adjustments'!Print_Area</vt:lpstr>
      <vt:lpstr>'CV-2'!Print_Area</vt:lpstr>
      <vt:lpstr>'Diesel Calculation'!Print_Area</vt:lpstr>
      <vt:lpstr>Equipment!Print_Area</vt:lpstr>
      <vt:lpstr>'Material Calculation'!Print_Area</vt:lpstr>
      <vt:lpstr>'Sample BOQ'!Print_Area</vt:lpstr>
      <vt:lpstr>Summary!Print_Area</vt:lpstr>
      <vt:lpstr>Total_Diesel!Print_Area</vt:lpstr>
      <vt:lpstr>Total_Material!Print_Area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CJMICHAEL</dc:creator>
  <cp:lastModifiedBy>CJMICHAEL</cp:lastModifiedBy>
  <cp:lastPrinted>2023-08-09T18:48:40Z</cp:lastPrinted>
  <dcterms:created xsi:type="dcterms:W3CDTF">2015-06-05T18:17:20Z</dcterms:created>
  <dcterms:modified xsi:type="dcterms:W3CDTF">2023-08-31T07:23:29Z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{5CEAC44C-F37C-470E-98AC-4B1C3A609F45}</vt:lpwstr>
  </property>
</Properties>
</file>